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1355" windowHeight="9210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B84" i="3"/>
  <c r="B86" s="1"/>
  <c r="H86" s="1"/>
  <c r="B81"/>
  <c r="C18"/>
  <c r="G18" s="1"/>
  <c r="H18" s="1"/>
  <c r="B66"/>
  <c r="H66" s="1"/>
  <c r="F47"/>
  <c r="F49"/>
  <c r="E47"/>
  <c r="E49"/>
  <c r="D47"/>
  <c r="D49"/>
  <c r="C47"/>
  <c r="C49"/>
  <c r="G49" s="1"/>
  <c r="H49" s="1"/>
  <c r="F36"/>
  <c r="F38"/>
  <c r="E36"/>
  <c r="E38"/>
  <c r="D36"/>
  <c r="D38"/>
  <c r="C36"/>
  <c r="C38"/>
  <c r="G38" s="1"/>
  <c r="H38" s="1"/>
  <c r="F25"/>
  <c r="F27"/>
  <c r="E25"/>
  <c r="E27"/>
  <c r="D25"/>
  <c r="D27"/>
  <c r="C25"/>
  <c r="C27"/>
  <c r="C10"/>
  <c r="G10" s="1"/>
  <c r="H10" s="1"/>
  <c r="G27" l="1"/>
  <c r="H27" s="1"/>
</calcChain>
</file>

<file path=xl/sharedStrings.xml><?xml version="1.0" encoding="utf-8"?>
<sst xmlns="http://schemas.openxmlformats.org/spreadsheetml/2006/main" count="80" uniqueCount="35">
  <si>
    <t>BP</t>
  </si>
  <si>
    <t>upto 3550</t>
  </si>
  <si>
    <t>3551 - 5650</t>
  </si>
  <si>
    <t>5651-6010</t>
  </si>
  <si>
    <t>Above 6010</t>
  </si>
  <si>
    <t>DA %age</t>
  </si>
  <si>
    <t>upto 2400</t>
  </si>
  <si>
    <t>2401 - 3850</t>
  </si>
  <si>
    <t>3851 - 4100</t>
  </si>
  <si>
    <t>Above 4100</t>
  </si>
  <si>
    <t>upto 1250</t>
  </si>
  <si>
    <t>1251 - 2000</t>
  </si>
  <si>
    <t>2001 - 2130</t>
  </si>
  <si>
    <t>Above 2130</t>
  </si>
  <si>
    <t>Total</t>
  </si>
  <si>
    <t>DA Amount Calculations</t>
  </si>
  <si>
    <t>Enter Your Basic Pension in Cell with yellow  Background</t>
  </si>
  <si>
    <t>DA</t>
  </si>
  <si>
    <t>Total DA Amount</t>
  </si>
  <si>
    <t>(A) Retired on or After 01/11/2007</t>
  </si>
  <si>
    <t>(B) Retired on or After 01/11/2002  AND UPTO 31/10/2007</t>
  </si>
  <si>
    <t>(C ) Retired on or After 01/04/1998 AND UPTO 31/10/2002</t>
  </si>
  <si>
    <t>(D) Retired on or After 01/11/1992  AND UPto 31/03/1998</t>
  </si>
  <si>
    <t xml:space="preserve">(E) Retired Prior to  01/11/1992 </t>
  </si>
  <si>
    <t>(F) Dearness Relief To Be Paid to Surviving  Pre  01.01.1986 Retirees of Banks Who are in Receipt of Ex-Gratia Payment</t>
  </si>
  <si>
    <t>Period</t>
  </si>
  <si>
    <t>Rate of Dearness Relilef</t>
  </si>
  <si>
    <t>Amount of Dearness Relief per month</t>
  </si>
  <si>
    <t>Enter Your Amount of Ex gratia per month</t>
  </si>
  <si>
    <t>Applicable Average CPI</t>
  </si>
  <si>
    <t>(G) Dearness Relief To Be Paid to  the Surviving  Spouses of  Pre  01.01.1986 Retirees of Banks Who are in Receipt of Ex-Gratia Payment</t>
  </si>
  <si>
    <t>Total Pension (Basic +DA)</t>
  </si>
  <si>
    <t xml:space="preserve">DA CALCULATIONS  FOR  RETIRED  BANKERS   </t>
  </si>
  <si>
    <t>(Downloaded from AllBankingSolutions.com)</t>
  </si>
  <si>
    <t>August 2014 to January  2015  - DA %age for Entire Basic Pension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</si>
</sst>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b/>
      <sz val="10"/>
      <name val="Arial"/>
      <family val="2"/>
    </font>
    <font>
      <b/>
      <sz val="16"/>
      <color indexed="10"/>
      <name val="Arial"/>
      <family val="2"/>
    </font>
    <font>
      <sz val="8"/>
      <name val="Arial"/>
    </font>
    <font>
      <b/>
      <sz val="14"/>
      <color indexed="57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</font>
    <font>
      <sz val="14"/>
      <color indexed="17"/>
      <name val="Arial"/>
      <family val="2"/>
    </font>
    <font>
      <b/>
      <sz val="10"/>
      <color indexed="17"/>
      <name val="Arial"/>
      <family val="2"/>
    </font>
    <font>
      <b/>
      <sz val="15"/>
      <color indexed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sz val="14"/>
      <color indexed="17"/>
      <name val="Arial"/>
      <family val="2"/>
    </font>
    <font>
      <b/>
      <sz val="16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Protection="1"/>
    <xf numFmtId="2" fontId="1" fillId="0" borderId="0" xfId="0" applyNumberFormat="1" applyFont="1" applyAlignment="1" applyProtection="1">
      <alignment horizontal="center"/>
    </xf>
    <xf numFmtId="2" fontId="1" fillId="0" borderId="0" xfId="0" applyNumberFormat="1" applyFont="1" applyProtection="1"/>
    <xf numFmtId="2" fontId="1" fillId="0" borderId="0" xfId="0" applyNumberFormat="1" applyFont="1" applyFill="1" applyProtection="1"/>
    <xf numFmtId="0" fontId="8" fillId="0" borderId="0" xfId="0" applyFont="1" applyAlignment="1" applyProtection="1">
      <alignment horizontal="right"/>
    </xf>
    <xf numFmtId="2" fontId="1" fillId="0" borderId="0" xfId="0" applyNumberFormat="1" applyFont="1" applyAlignment="1" applyProtection="1"/>
    <xf numFmtId="2" fontId="4" fillId="0" borderId="0" xfId="0" applyNumberFormat="1" applyFont="1" applyAlignment="1" applyProtection="1"/>
    <xf numFmtId="2" fontId="10" fillId="0" borderId="0" xfId="0" applyNumberFormat="1" applyFont="1" applyAlignment="1" applyProtection="1"/>
    <xf numFmtId="0" fontId="0" fillId="0" borderId="0" xfId="0" applyProtection="1"/>
    <xf numFmtId="2" fontId="0" fillId="0" borderId="0" xfId="0" applyNumberFormat="1" applyProtection="1"/>
    <xf numFmtId="2" fontId="0" fillId="0" borderId="0" xfId="0" applyNumberFormat="1" applyAlignment="1" applyProtection="1"/>
    <xf numFmtId="0" fontId="0" fillId="0" borderId="0" xfId="0" applyFill="1" applyProtection="1"/>
    <xf numFmtId="2" fontId="5" fillId="0" borderId="0" xfId="0" applyNumberFormat="1" applyFont="1" applyAlignment="1" applyProtection="1"/>
    <xf numFmtId="0" fontId="5" fillId="0" borderId="0" xfId="0" applyFont="1" applyAlignment="1" applyProtection="1">
      <alignment horizontal="right"/>
    </xf>
    <xf numFmtId="0" fontId="0" fillId="0" borderId="0" xfId="0" applyAlignment="1" applyProtection="1">
      <alignment wrapText="1"/>
    </xf>
    <xf numFmtId="2" fontId="0" fillId="0" borderId="0" xfId="0" applyNumberFormat="1" applyAlignment="1" applyProtection="1">
      <alignment wrapText="1"/>
    </xf>
    <xf numFmtId="2" fontId="1" fillId="0" borderId="0" xfId="0" applyNumberFormat="1" applyFont="1" applyAlignment="1" applyProtection="1">
      <alignment wrapText="1"/>
    </xf>
    <xf numFmtId="2" fontId="10" fillId="0" borderId="0" xfId="0" applyNumberFormat="1" applyFont="1" applyAlignment="1" applyProtection="1">
      <alignment wrapText="1"/>
    </xf>
    <xf numFmtId="0" fontId="0" fillId="0" borderId="0" xfId="0" applyFill="1" applyAlignment="1" applyProtection="1">
      <alignment wrapText="1"/>
    </xf>
    <xf numFmtId="0" fontId="1" fillId="0" borderId="0" xfId="0" applyFont="1" applyAlignment="1" applyProtection="1">
      <alignment horizontal="right"/>
    </xf>
    <xf numFmtId="0" fontId="0" fillId="2" borderId="0" xfId="0" applyFill="1" applyProtection="1"/>
    <xf numFmtId="2" fontId="0" fillId="2" borderId="0" xfId="0" applyNumberFormat="1" applyFill="1" applyProtection="1"/>
    <xf numFmtId="2" fontId="0" fillId="2" borderId="0" xfId="0" applyNumberFormat="1" applyFill="1" applyAlignment="1" applyProtection="1"/>
    <xf numFmtId="0" fontId="0" fillId="0" borderId="0" xfId="0" applyAlignment="1" applyProtection="1">
      <alignment horizontal="right"/>
    </xf>
    <xf numFmtId="0" fontId="6" fillId="2" borderId="0" xfId="0" applyFont="1" applyFill="1" applyProtection="1"/>
    <xf numFmtId="0" fontId="1" fillId="0" borderId="0" xfId="0" applyFont="1" applyFill="1" applyProtection="1"/>
    <xf numFmtId="2" fontId="9" fillId="0" borderId="0" xfId="0" applyNumberFormat="1" applyFont="1" applyAlignment="1" applyProtection="1"/>
    <xf numFmtId="0" fontId="12" fillId="0" borderId="0" xfId="0" applyFont="1" applyProtection="1"/>
    <xf numFmtId="2" fontId="5" fillId="0" borderId="0" xfId="0" applyNumberFormat="1" applyFont="1" applyProtection="1"/>
    <xf numFmtId="0" fontId="1" fillId="0" borderId="0" xfId="0" applyFont="1" applyAlignment="1" applyProtection="1">
      <alignment horizontal="center"/>
    </xf>
    <xf numFmtId="2" fontId="7" fillId="2" borderId="0" xfId="0" applyNumberFormat="1" applyFont="1" applyFill="1" applyProtection="1">
      <protection locked="0"/>
    </xf>
    <xf numFmtId="2" fontId="8" fillId="2" borderId="0" xfId="0" applyNumberFormat="1" applyFont="1" applyFill="1" applyProtection="1">
      <protection locked="0"/>
    </xf>
    <xf numFmtId="2" fontId="4" fillId="0" borderId="0" xfId="0" applyNumberFormat="1" applyFont="1" applyProtection="1"/>
    <xf numFmtId="0" fontId="1" fillId="0" borderId="0" xfId="0" applyFont="1" applyProtection="1"/>
    <xf numFmtId="2" fontId="13" fillId="0" borderId="0" xfId="0" applyNumberFormat="1" applyFont="1" applyProtection="1"/>
    <xf numFmtId="2" fontId="14" fillId="0" borderId="0" xfId="0" applyNumberFormat="1" applyFont="1" applyAlignment="1" applyProtection="1"/>
    <xf numFmtId="0" fontId="7" fillId="0" borderId="0" xfId="0" applyFont="1" applyFill="1" applyProtection="1"/>
    <xf numFmtId="2" fontId="7" fillId="0" borderId="0" xfId="0" applyNumberFormat="1" applyFont="1" applyAlignment="1" applyProtection="1">
      <alignment horizontal="right"/>
    </xf>
    <xf numFmtId="0" fontId="11" fillId="0" borderId="0" xfId="0" applyFont="1" applyAlignment="1" applyProtection="1">
      <alignment horizontal="right"/>
    </xf>
    <xf numFmtId="0" fontId="15" fillId="0" borderId="0" xfId="0" applyFont="1" applyFill="1" applyProtection="1"/>
    <xf numFmtId="0" fontId="15" fillId="0" borderId="0" xfId="0" applyFont="1" applyFill="1" applyAlignment="1" applyProtection="1">
      <alignment wrapText="1"/>
    </xf>
    <xf numFmtId="2" fontId="15" fillId="0" borderId="0" xfId="0" applyNumberFormat="1" applyFont="1" applyFill="1" applyProtection="1"/>
    <xf numFmtId="0" fontId="15" fillId="2" borderId="0" xfId="0" applyFont="1" applyFill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1"/>
  <sheetViews>
    <sheetView tabSelected="1" zoomScale="110" zoomScaleNormal="110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B8" sqref="B8"/>
    </sheetView>
  </sheetViews>
  <sheetFormatPr defaultRowHeight="12.75"/>
  <cols>
    <col min="1" max="1" width="77.5703125" style="9" customWidth="1"/>
    <col min="2" max="2" width="13.28515625" style="10" customWidth="1"/>
    <col min="3" max="3" width="12.140625" style="10" hidden="1" customWidth="1"/>
    <col min="4" max="4" width="10.42578125" style="10" hidden="1" customWidth="1"/>
    <col min="5" max="5" width="9.5703125" style="10" hidden="1" customWidth="1"/>
    <col min="6" max="6" width="11.28515625" style="10" hidden="1" customWidth="1"/>
    <col min="7" max="7" width="16.42578125" style="11" bestFit="1" customWidth="1"/>
    <col min="8" max="8" width="36.28515625" style="12" bestFit="1" customWidth="1"/>
    <col min="9" max="16384" width="9.140625" style="12"/>
  </cols>
  <sheetData>
    <row r="1" spans="1:8" ht="19.5">
      <c r="A1" s="39" t="s">
        <v>32</v>
      </c>
    </row>
    <row r="2" spans="1:8" ht="18">
      <c r="A2" s="38" t="s">
        <v>33</v>
      </c>
    </row>
    <row r="3" spans="1:8" ht="18">
      <c r="A3" s="38"/>
      <c r="H3" s="37" t="s">
        <v>31</v>
      </c>
    </row>
    <row r="4" spans="1:8" ht="20.25">
      <c r="A4" s="1" t="s">
        <v>19</v>
      </c>
      <c r="G4" s="6"/>
      <c r="H4" s="40"/>
    </row>
    <row r="5" spans="1:8" ht="20.25">
      <c r="G5" s="6"/>
      <c r="H5" s="40"/>
    </row>
    <row r="6" spans="1:8" ht="20.25">
      <c r="A6" s="5" t="s">
        <v>34</v>
      </c>
      <c r="B6" s="3">
        <v>102.45</v>
      </c>
      <c r="G6" s="13"/>
      <c r="H6" s="40"/>
    </row>
    <row r="7" spans="1:8" ht="20.25">
      <c r="H7" s="40"/>
    </row>
    <row r="8" spans="1:8" ht="20.25">
      <c r="A8" s="20" t="s">
        <v>16</v>
      </c>
      <c r="B8" s="31">
        <v>18000</v>
      </c>
      <c r="G8" s="8" t="s">
        <v>18</v>
      </c>
      <c r="H8" s="40"/>
    </row>
    <row r="9" spans="1:8" s="19" customFormat="1" ht="20.25">
      <c r="A9" s="15"/>
      <c r="B9" s="16"/>
      <c r="C9" s="17"/>
      <c r="D9" s="17"/>
      <c r="E9" s="17"/>
      <c r="F9" s="17"/>
      <c r="G9" s="18"/>
      <c r="H9" s="41"/>
    </row>
    <row r="10" spans="1:8" ht="20.25">
      <c r="A10" s="20" t="s">
        <v>15</v>
      </c>
      <c r="C10" s="10">
        <f>B8*B6/100</f>
        <v>18441</v>
      </c>
      <c r="G10" s="8">
        <f>SUM(C10:F10)</f>
        <v>18441</v>
      </c>
      <c r="H10" s="42">
        <f>B8+G10</f>
        <v>36441</v>
      </c>
    </row>
    <row r="11" spans="1:8" ht="20.25">
      <c r="A11" s="21"/>
      <c r="B11" s="22"/>
      <c r="C11" s="22"/>
      <c r="D11" s="22"/>
      <c r="E11" s="22"/>
      <c r="F11" s="22"/>
      <c r="G11" s="23"/>
      <c r="H11" s="40"/>
    </row>
    <row r="12" spans="1:8" ht="20.25">
      <c r="A12" s="1" t="s">
        <v>20</v>
      </c>
      <c r="G12" s="6" t="s">
        <v>14</v>
      </c>
      <c r="H12" s="40"/>
    </row>
    <row r="13" spans="1:8" ht="20.25">
      <c r="A13" s="24"/>
      <c r="G13" s="6" t="s">
        <v>17</v>
      </c>
      <c r="H13" s="40"/>
    </row>
    <row r="14" spans="1:8" ht="20.25">
      <c r="A14" s="5" t="s">
        <v>34</v>
      </c>
      <c r="B14" s="3">
        <v>147.6</v>
      </c>
      <c r="G14" s="13"/>
      <c r="H14" s="40"/>
    </row>
    <row r="15" spans="1:8" ht="20.25">
      <c r="H15" s="40"/>
    </row>
    <row r="16" spans="1:8" ht="20.25">
      <c r="A16" s="20" t="s">
        <v>16</v>
      </c>
      <c r="B16" s="31">
        <v>16000</v>
      </c>
      <c r="G16" s="8"/>
      <c r="H16" s="40"/>
    </row>
    <row r="17" spans="1:8" ht="20.25">
      <c r="A17" s="15"/>
      <c r="B17" s="16"/>
      <c r="C17" s="17"/>
      <c r="D17" s="17"/>
      <c r="E17" s="17"/>
      <c r="F17" s="17"/>
      <c r="G17" s="18"/>
      <c r="H17" s="40"/>
    </row>
    <row r="18" spans="1:8" ht="20.25">
      <c r="A18" s="20" t="s">
        <v>15</v>
      </c>
      <c r="C18" s="10">
        <f>B16*B14/100</f>
        <v>23616</v>
      </c>
      <c r="G18" s="36">
        <f>SUM(C18:F18)</f>
        <v>23616</v>
      </c>
      <c r="H18" s="42">
        <f>B16+G18</f>
        <v>39616</v>
      </c>
    </row>
    <row r="19" spans="1:8" ht="20.25">
      <c r="A19" s="25"/>
      <c r="B19" s="22"/>
      <c r="C19" s="22"/>
      <c r="D19" s="22"/>
      <c r="E19" s="22"/>
      <c r="F19" s="22"/>
      <c r="G19" s="23"/>
      <c r="H19" s="40"/>
    </row>
    <row r="20" spans="1:8" ht="20.25">
      <c r="A20" s="1" t="s">
        <v>21</v>
      </c>
      <c r="H20" s="40"/>
    </row>
    <row r="21" spans="1:8" ht="20.25">
      <c r="A21" s="14"/>
      <c r="C21" s="2" t="s">
        <v>0</v>
      </c>
      <c r="D21" s="2" t="s">
        <v>0</v>
      </c>
      <c r="E21" s="2" t="s">
        <v>0</v>
      </c>
      <c r="F21" s="2" t="s">
        <v>0</v>
      </c>
      <c r="G21" s="6"/>
      <c r="H21" s="40"/>
    </row>
    <row r="22" spans="1:8" ht="20.25">
      <c r="C22" s="2" t="s">
        <v>1</v>
      </c>
      <c r="D22" s="2" t="s">
        <v>2</v>
      </c>
      <c r="E22" s="3" t="s">
        <v>3</v>
      </c>
      <c r="F22" s="2" t="s">
        <v>4</v>
      </c>
      <c r="G22" s="8" t="s">
        <v>18</v>
      </c>
      <c r="H22" s="40"/>
    </row>
    <row r="23" spans="1:8" ht="20.25">
      <c r="C23" s="2" t="s">
        <v>5</v>
      </c>
      <c r="D23" s="2" t="s">
        <v>5</v>
      </c>
      <c r="E23" s="2" t="s">
        <v>5</v>
      </c>
      <c r="F23" s="2" t="s">
        <v>5</v>
      </c>
      <c r="H23" s="40"/>
    </row>
    <row r="24" spans="1:8" s="26" customFormat="1" ht="20.25">
      <c r="A24" s="5" t="s">
        <v>34</v>
      </c>
      <c r="B24" s="3"/>
      <c r="C24" s="3">
        <v>233.04</v>
      </c>
      <c r="D24" s="3">
        <v>194.2</v>
      </c>
      <c r="E24" s="3">
        <v>116.52</v>
      </c>
      <c r="F24" s="3">
        <v>58.26</v>
      </c>
      <c r="G24" s="6"/>
      <c r="H24" s="40"/>
    </row>
    <row r="25" spans="1:8" ht="20.25">
      <c r="A25" s="20" t="s">
        <v>16</v>
      </c>
      <c r="B25" s="31">
        <v>7000</v>
      </c>
      <c r="C25" s="4">
        <f>IF(B25&gt;3550,3550,B25)</f>
        <v>3550</v>
      </c>
      <c r="D25" s="4">
        <f>IF(B25&lt;3551,0,IF(B25&gt;5650,2100,B25-3550))</f>
        <v>2100</v>
      </c>
      <c r="E25" s="4">
        <f>IF(B25&lt;5651,0,IF(B25&gt;6010,360,B25-5650))</f>
        <v>360</v>
      </c>
      <c r="F25" s="4">
        <f>IF(B25&lt;6011,0,B25-6010)</f>
        <v>990</v>
      </c>
      <c r="G25" s="7"/>
      <c r="H25" s="40"/>
    </row>
    <row r="26" spans="1:8" ht="20.25">
      <c r="H26" s="40"/>
    </row>
    <row r="27" spans="1:8" ht="20.25">
      <c r="A27" s="20" t="s">
        <v>15</v>
      </c>
      <c r="C27" s="10">
        <f>C25*C24/100</f>
        <v>8272.92</v>
      </c>
      <c r="D27" s="10">
        <f>D25*D24/100</f>
        <v>4078.2</v>
      </c>
      <c r="E27" s="10">
        <f>E25*E24/100</f>
        <v>419.47199999999998</v>
      </c>
      <c r="F27" s="10">
        <f>F25*F24/100</f>
        <v>576.774</v>
      </c>
      <c r="G27" s="7">
        <f>SUM(C27:F27)</f>
        <v>13347.365999999998</v>
      </c>
      <c r="H27" s="42">
        <f>G27+B25</f>
        <v>20347.365999999998</v>
      </c>
    </row>
    <row r="28" spans="1:8" ht="20.25">
      <c r="H28" s="40"/>
    </row>
    <row r="29" spans="1:8" ht="20.25">
      <c r="A29" s="20"/>
      <c r="G29" s="27"/>
      <c r="H29" s="40"/>
    </row>
    <row r="30" spans="1:8" ht="20.25">
      <c r="A30" s="21"/>
      <c r="B30" s="22"/>
      <c r="C30" s="22"/>
      <c r="D30" s="22"/>
      <c r="E30" s="22"/>
      <c r="F30" s="22"/>
      <c r="G30" s="23"/>
      <c r="H30" s="40"/>
    </row>
    <row r="31" spans="1:8" ht="20.25">
      <c r="A31" s="1" t="s">
        <v>22</v>
      </c>
      <c r="H31" s="40"/>
    </row>
    <row r="32" spans="1:8" ht="20.25">
      <c r="C32" s="2" t="s">
        <v>0</v>
      </c>
      <c r="D32" s="2" t="s">
        <v>0</v>
      </c>
      <c r="E32" s="2" t="s">
        <v>0</v>
      </c>
      <c r="F32" s="2" t="s">
        <v>0</v>
      </c>
      <c r="G32" s="6" t="s">
        <v>14</v>
      </c>
      <c r="H32" s="40"/>
    </row>
    <row r="33" spans="1:8" ht="20.25">
      <c r="C33" s="2" t="s">
        <v>6</v>
      </c>
      <c r="D33" s="2" t="s">
        <v>7</v>
      </c>
      <c r="E33" s="3" t="s">
        <v>8</v>
      </c>
      <c r="F33" s="2" t="s">
        <v>9</v>
      </c>
      <c r="G33" s="6" t="s">
        <v>17</v>
      </c>
      <c r="H33" s="40"/>
    </row>
    <row r="34" spans="1:8" ht="20.25">
      <c r="C34" s="2" t="s">
        <v>5</v>
      </c>
      <c r="D34" s="2" t="s">
        <v>5</v>
      </c>
      <c r="E34" s="2" t="s">
        <v>5</v>
      </c>
      <c r="F34" s="2" t="s">
        <v>5</v>
      </c>
      <c r="H34" s="40"/>
    </row>
    <row r="35" spans="1:8" s="26" customFormat="1" ht="20.25">
      <c r="A35" s="5" t="s">
        <v>34</v>
      </c>
      <c r="B35" s="3"/>
      <c r="C35" s="3">
        <v>386.75</v>
      </c>
      <c r="D35" s="3">
        <v>320.45</v>
      </c>
      <c r="E35" s="3">
        <v>187.85</v>
      </c>
      <c r="F35" s="3">
        <v>99.45</v>
      </c>
      <c r="G35" s="6"/>
      <c r="H35" s="40"/>
    </row>
    <row r="36" spans="1:8" ht="20.25">
      <c r="A36" s="20" t="s">
        <v>16</v>
      </c>
      <c r="B36" s="31">
        <v>4300</v>
      </c>
      <c r="C36" s="4">
        <f>IF(B36&gt;2400,2400,B36)</f>
        <v>2400</v>
      </c>
      <c r="D36" s="4">
        <f>IF(B36&lt;2401,0,IF(B36&gt;3850,1450,B36-2400))</f>
        <v>1450</v>
      </c>
      <c r="E36" s="4">
        <f>IF(B36&lt;3851,0,IF(B36&gt;4100,250,B36-3850))</f>
        <v>250</v>
      </c>
      <c r="F36" s="4">
        <f>IF(B36&lt;4101,0,B36-4100)</f>
        <v>200</v>
      </c>
      <c r="G36" s="7"/>
      <c r="H36" s="40"/>
    </row>
    <row r="37" spans="1:8" ht="20.25">
      <c r="H37" s="40"/>
    </row>
    <row r="38" spans="1:8" ht="20.25">
      <c r="A38" s="20" t="s">
        <v>15</v>
      </c>
      <c r="C38" s="10">
        <f>C36*C35/100</f>
        <v>9282</v>
      </c>
      <c r="D38" s="10">
        <f>D36*D35/100</f>
        <v>4646.5249999999996</v>
      </c>
      <c r="E38" s="10">
        <f>E36*E35/100</f>
        <v>469.625</v>
      </c>
      <c r="F38" s="10">
        <f>F36*F35/100</f>
        <v>198.9</v>
      </c>
      <c r="G38" s="7">
        <f>SUM(C38:F38)</f>
        <v>14597.05</v>
      </c>
      <c r="H38" s="42">
        <f>G38+B36</f>
        <v>18897.05</v>
      </c>
    </row>
    <row r="39" spans="1:8" ht="20.25">
      <c r="H39" s="40"/>
    </row>
    <row r="40" spans="1:8" ht="20.25">
      <c r="A40" s="20"/>
      <c r="G40" s="27"/>
      <c r="H40" s="40"/>
    </row>
    <row r="41" spans="1:8" ht="20.25">
      <c r="A41" s="21"/>
      <c r="B41" s="22"/>
      <c r="C41" s="22"/>
      <c r="D41" s="22"/>
      <c r="E41" s="22"/>
      <c r="F41" s="22"/>
      <c r="G41" s="23"/>
      <c r="H41" s="40"/>
    </row>
    <row r="42" spans="1:8" ht="20.25">
      <c r="A42" s="1" t="s">
        <v>23</v>
      </c>
      <c r="H42" s="40"/>
    </row>
    <row r="43" spans="1:8" ht="20.25">
      <c r="C43" s="2" t="s">
        <v>0</v>
      </c>
      <c r="D43" s="2" t="s">
        <v>0</v>
      </c>
      <c r="E43" s="2" t="s">
        <v>0</v>
      </c>
      <c r="F43" s="2" t="s">
        <v>0</v>
      </c>
      <c r="G43" s="6"/>
      <c r="H43" s="40"/>
    </row>
    <row r="44" spans="1:8" ht="20.25">
      <c r="C44" s="2" t="s">
        <v>10</v>
      </c>
      <c r="D44" s="2" t="s">
        <v>11</v>
      </c>
      <c r="E44" s="3" t="s">
        <v>12</v>
      </c>
      <c r="F44" s="2" t="s">
        <v>13</v>
      </c>
      <c r="G44" s="8" t="s">
        <v>18</v>
      </c>
      <c r="H44" s="40"/>
    </row>
    <row r="45" spans="1:8" ht="20.25">
      <c r="C45" s="2" t="s">
        <v>5</v>
      </c>
      <c r="D45" s="2" t="s">
        <v>5</v>
      </c>
      <c r="E45" s="2" t="s">
        <v>5</v>
      </c>
      <c r="F45" s="2" t="s">
        <v>5</v>
      </c>
      <c r="H45" s="40"/>
    </row>
    <row r="46" spans="1:8" s="26" customFormat="1" ht="20.25">
      <c r="A46" s="5" t="s">
        <v>34</v>
      </c>
      <c r="B46" s="3"/>
      <c r="C46" s="3">
        <v>832.14</v>
      </c>
      <c r="D46" s="3">
        <v>683.1</v>
      </c>
      <c r="E46" s="3">
        <v>409.86</v>
      </c>
      <c r="F46" s="3">
        <v>211.14</v>
      </c>
      <c r="G46" s="6"/>
      <c r="H46" s="40"/>
    </row>
    <row r="47" spans="1:8" ht="20.25">
      <c r="A47" s="20" t="s">
        <v>16</v>
      </c>
      <c r="B47" s="31">
        <v>2250</v>
      </c>
      <c r="C47" s="4">
        <f>IF(B47&gt;1250,1250,B47)</f>
        <v>1250</v>
      </c>
      <c r="D47" s="4">
        <f>IF(B47&lt;1251,0,IF(B47&gt;2000,750,B47-1250))</f>
        <v>750</v>
      </c>
      <c r="E47" s="4">
        <f>IF(B47&lt;2001,0,IF(B47&gt;2130,130,B47-2000))</f>
        <v>130</v>
      </c>
      <c r="F47" s="4">
        <f>IF(B47&lt;2131,0,B47-2130)</f>
        <v>120</v>
      </c>
      <c r="G47" s="7"/>
      <c r="H47" s="40"/>
    </row>
    <row r="48" spans="1:8" ht="20.25">
      <c r="H48" s="40"/>
    </row>
    <row r="49" spans="1:8" ht="20.25">
      <c r="A49" s="20" t="s">
        <v>15</v>
      </c>
      <c r="C49" s="10">
        <f>C47*C46/100</f>
        <v>10401.75</v>
      </c>
      <c r="D49" s="10">
        <f>D47*D46/100</f>
        <v>5123.25</v>
      </c>
      <c r="E49" s="10">
        <f>E47*E46/100</f>
        <v>532.81799999999998</v>
      </c>
      <c r="F49" s="10">
        <f>F47*F46/100</f>
        <v>253.36799999999999</v>
      </c>
      <c r="G49" s="7">
        <f>SUM(C49:F49)</f>
        <v>16311.186</v>
      </c>
      <c r="H49" s="42">
        <f>G49+B47</f>
        <v>18561.186000000002</v>
      </c>
    </row>
    <row r="50" spans="1:8" ht="20.25">
      <c r="H50" s="40"/>
    </row>
    <row r="51" spans="1:8" ht="20.25">
      <c r="A51" s="20"/>
      <c r="G51" s="27"/>
      <c r="H51" s="40"/>
    </row>
    <row r="52" spans="1:8" ht="20.25">
      <c r="A52" s="21"/>
      <c r="B52" s="22"/>
      <c r="C52" s="22"/>
      <c r="D52" s="22"/>
      <c r="E52" s="22"/>
      <c r="F52" s="22"/>
      <c r="G52" s="23"/>
      <c r="H52" s="40"/>
    </row>
    <row r="53" spans="1:8" ht="20.25">
      <c r="H53" s="40"/>
    </row>
    <row r="54" spans="1:8" ht="20.25">
      <c r="A54" s="28" t="s">
        <v>24</v>
      </c>
      <c r="H54" s="40"/>
    </row>
    <row r="55" spans="1:8" ht="20.25">
      <c r="H55" s="40"/>
    </row>
    <row r="56" spans="1:8" ht="20.25">
      <c r="A56" s="30" t="s">
        <v>25</v>
      </c>
      <c r="B56" s="12"/>
      <c r="C56" s="29"/>
      <c r="D56" s="29"/>
      <c r="E56" s="29"/>
      <c r="F56" s="12"/>
      <c r="G56" s="29"/>
      <c r="H56" s="40"/>
    </row>
    <row r="57" spans="1:8" ht="20.25">
      <c r="B57" s="12"/>
      <c r="C57" s="29"/>
      <c r="D57" s="29"/>
      <c r="E57" s="29"/>
      <c r="F57" s="12"/>
      <c r="G57" s="29"/>
      <c r="H57" s="40"/>
    </row>
    <row r="58" spans="1:8" ht="20.25">
      <c r="C58" s="29"/>
      <c r="D58" s="29"/>
      <c r="F58" s="12"/>
      <c r="G58" s="29"/>
      <c r="H58" s="40"/>
    </row>
    <row r="59" spans="1:8" ht="20.25">
      <c r="A59" s="5" t="s">
        <v>34</v>
      </c>
      <c r="F59" s="12"/>
      <c r="G59" s="10"/>
      <c r="H59" s="40"/>
    </row>
    <row r="60" spans="1:8" ht="20.25">
      <c r="A60" s="30"/>
      <c r="C60" s="12"/>
      <c r="D60" s="3"/>
      <c r="E60" s="3"/>
      <c r="F60" s="12"/>
      <c r="G60" s="33"/>
      <c r="H60" s="40"/>
    </row>
    <row r="61" spans="1:8" ht="20.25">
      <c r="A61" s="30" t="s">
        <v>29</v>
      </c>
      <c r="B61" s="3">
        <v>5569</v>
      </c>
      <c r="H61" s="40"/>
    </row>
    <row r="62" spans="1:8" ht="20.25">
      <c r="A62" s="3" t="s">
        <v>28</v>
      </c>
      <c r="B62" s="32">
        <v>350</v>
      </c>
      <c r="H62" s="40"/>
    </row>
    <row r="63" spans="1:8" ht="20.25">
      <c r="A63" s="3"/>
      <c r="H63" s="40"/>
    </row>
    <row r="64" spans="1:8" ht="20.25">
      <c r="A64" s="34" t="s">
        <v>26</v>
      </c>
      <c r="B64" s="3">
        <v>832.14</v>
      </c>
      <c r="H64" s="40"/>
    </row>
    <row r="65" spans="1:8" ht="20.25">
      <c r="A65" s="34"/>
      <c r="B65" s="3"/>
      <c r="H65" s="40"/>
    </row>
    <row r="66" spans="1:8" ht="20.25">
      <c r="A66" s="34" t="s">
        <v>27</v>
      </c>
      <c r="B66" s="3">
        <f>B62*B64/100</f>
        <v>2912.49</v>
      </c>
      <c r="H66" s="42">
        <f>ROUND(B66+B62,0)</f>
        <v>3262</v>
      </c>
    </row>
    <row r="67" spans="1:8" ht="20.25">
      <c r="A67" s="34"/>
      <c r="B67" s="3"/>
      <c r="H67" s="40"/>
    </row>
    <row r="68" spans="1:8" ht="20.25">
      <c r="A68" s="34"/>
      <c r="B68" s="35"/>
      <c r="H68" s="40"/>
    </row>
    <row r="69" spans="1:8" ht="20.25">
      <c r="H69" s="40"/>
    </row>
    <row r="70" spans="1:8" ht="20.25">
      <c r="H70" s="40"/>
    </row>
    <row r="71" spans="1:8" s="21" customFormat="1" ht="20.25">
      <c r="B71" s="22"/>
      <c r="C71" s="22"/>
      <c r="D71" s="22"/>
      <c r="E71" s="22"/>
      <c r="F71" s="22"/>
      <c r="G71" s="23"/>
      <c r="H71" s="43"/>
    </row>
    <row r="72" spans="1:8" ht="20.25">
      <c r="H72" s="40"/>
    </row>
    <row r="73" spans="1:8" ht="20.25">
      <c r="H73" s="40"/>
    </row>
    <row r="74" spans="1:8" ht="20.25">
      <c r="A74" s="28" t="s">
        <v>30</v>
      </c>
      <c r="H74" s="40"/>
    </row>
    <row r="75" spans="1:8" ht="20.25">
      <c r="H75" s="40"/>
    </row>
    <row r="76" spans="1:8" ht="20.25">
      <c r="A76" s="30" t="s">
        <v>25</v>
      </c>
      <c r="B76" s="12"/>
      <c r="C76" s="29"/>
      <c r="D76" s="29"/>
      <c r="E76" s="29"/>
      <c r="F76" s="12"/>
      <c r="G76" s="29"/>
      <c r="H76" s="40"/>
    </row>
    <row r="77" spans="1:8" ht="20.25">
      <c r="B77" s="12"/>
      <c r="C77" s="29"/>
      <c r="D77" s="29"/>
      <c r="E77" s="29"/>
      <c r="F77" s="12"/>
      <c r="G77" s="29"/>
      <c r="H77" s="40"/>
    </row>
    <row r="78" spans="1:8" ht="20.25">
      <c r="C78" s="29"/>
      <c r="D78" s="29"/>
      <c r="F78" s="12"/>
      <c r="G78" s="29"/>
      <c r="H78" s="40"/>
    </row>
    <row r="79" spans="1:8" ht="20.25">
      <c r="A79" s="5" t="s">
        <v>34</v>
      </c>
      <c r="F79" s="12"/>
      <c r="G79" s="10"/>
      <c r="H79" s="40"/>
    </row>
    <row r="80" spans="1:8" ht="20.25">
      <c r="A80" s="30"/>
      <c r="C80" s="12"/>
      <c r="D80" s="3"/>
      <c r="E80" s="3"/>
      <c r="F80" s="12"/>
      <c r="G80" s="33"/>
      <c r="H80" s="40"/>
    </row>
    <row r="81" spans="1:8" ht="20.25">
      <c r="A81" s="30" t="s">
        <v>29</v>
      </c>
      <c r="B81" s="3">
        <f>B61</f>
        <v>5569</v>
      </c>
      <c r="H81" s="40"/>
    </row>
    <row r="82" spans="1:8" ht="20.25">
      <c r="A82" s="3" t="s">
        <v>28</v>
      </c>
      <c r="B82" s="32">
        <v>175</v>
      </c>
      <c r="H82" s="40"/>
    </row>
    <row r="83" spans="1:8" ht="20.25">
      <c r="A83" s="3"/>
      <c r="H83" s="40"/>
    </row>
    <row r="84" spans="1:8" ht="20.25">
      <c r="A84" s="34" t="s">
        <v>26</v>
      </c>
      <c r="B84" s="3">
        <f>B64</f>
        <v>832.14</v>
      </c>
      <c r="H84" s="40"/>
    </row>
    <row r="85" spans="1:8" ht="20.25">
      <c r="A85" s="34"/>
      <c r="B85" s="3"/>
      <c r="H85" s="40"/>
    </row>
    <row r="86" spans="1:8" ht="20.25">
      <c r="A86" s="34" t="s">
        <v>27</v>
      </c>
      <c r="B86" s="3">
        <f>B82*B84/100</f>
        <v>1456.2449999999999</v>
      </c>
      <c r="H86" s="42">
        <f>ROUND(B86+B82,0)</f>
        <v>1631</v>
      </c>
    </row>
    <row r="87" spans="1:8" ht="20.25">
      <c r="A87" s="34"/>
      <c r="B87" s="3"/>
      <c r="H87" s="40"/>
    </row>
    <row r="88" spans="1:8" ht="20.25">
      <c r="A88" s="34"/>
      <c r="B88" s="35"/>
      <c r="H88" s="40"/>
    </row>
    <row r="89" spans="1:8" ht="20.25">
      <c r="H89" s="40"/>
    </row>
    <row r="90" spans="1:8" ht="20.25">
      <c r="H90" s="40"/>
    </row>
    <row r="91" spans="1:8" s="21" customFormat="1">
      <c r="B91" s="22"/>
      <c r="C91" s="22"/>
      <c r="D91" s="22"/>
      <c r="E91" s="22"/>
      <c r="F91" s="22"/>
      <c r="G91" s="23"/>
    </row>
  </sheetData>
  <sheetProtection password="95E8" sheet="1" selectLockedCells="1"/>
  <phoneticPr fontId="3" type="noConversion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hcl</dc:creator>
  <cp:lastModifiedBy>hcl</cp:lastModifiedBy>
  <dcterms:created xsi:type="dcterms:W3CDTF">2012-02-01T09:09:05Z</dcterms:created>
  <dcterms:modified xsi:type="dcterms:W3CDTF">2014-08-07T16:46:18Z</dcterms:modified>
</cp:coreProperties>
</file>