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0"/>
  </bookViews>
  <sheets>
    <sheet name="all banking calculators" sheetId="1" r:id="rId1"/>
    <sheet name="EMI" sheetId="2" r:id="rId2"/>
    <sheet name="RD FD GROWTH CHART" sheetId="3" r:id="rId3"/>
  </sheets>
  <definedNames/>
  <calcPr fullCalcOnLoad="1"/>
</workbook>
</file>

<file path=xl/sharedStrings.xml><?xml version="1.0" encoding="utf-8"?>
<sst xmlns="http://schemas.openxmlformats.org/spreadsheetml/2006/main" count="247" uniqueCount="169">
  <si>
    <t>FD CUMULATIVE</t>
  </si>
  <si>
    <t>CASH CERTIFICATE</t>
  </si>
  <si>
    <t>RECURRING DEPOSIT</t>
  </si>
  <si>
    <t>FD MONTHLY INT</t>
  </si>
  <si>
    <t>FD QUARTERLY INT</t>
  </si>
  <si>
    <t>ANNUITY</t>
  </si>
  <si>
    <t>AMOUNT</t>
  </si>
  <si>
    <t>INT RATE</t>
  </si>
  <si>
    <t>MAT VALUE/</t>
  </si>
  <si>
    <t>PERIOD</t>
  </si>
  <si>
    <t>(MONTHS)</t>
  </si>
  <si>
    <t>(FOR THE ABOVE RATE AND PERIOD)</t>
  </si>
  <si>
    <t>FILL</t>
  </si>
  <si>
    <t>CALCULATORS COMPATIBLE WITH BANKS IN INDIA.</t>
  </si>
  <si>
    <t>1.THESE ARE THE CALCULATORS, WHERE DEPOSITS ARE ACCEPTED AT QUARTERLY INTEREST BASIS.</t>
  </si>
  <si>
    <t>2. THERE MAY BE SMALL DIFFERENCES IN RD, WHERE THE PERIOD IS NOT IN MULTIPLES OF 3.</t>
  </si>
  <si>
    <t xml:space="preserve">   GENERALLY, RD IS ACCEPTED IN STEPS OF 3 MONTHS, MINIMUM PERIOD BEING 6 MONTHS.</t>
  </si>
  <si>
    <t>(INTEREST RATE IS AT QUARTERLY RESTS</t>
  </si>
  <si>
    <t>FILL DATA AT  PLACES COLOURED &gt;&gt;&gt;</t>
  </si>
  <si>
    <t>3   CASH CERTIFICATE SCHEME ENABLES TO GET ROUND MATURITY VALUES BY DEPOSITING ODD AMOUNTS</t>
  </si>
  <si>
    <t>THE NEXT TWELVE MONTHS OF AN EMI SCHEDULE:</t>
  </si>
  <si>
    <t xml:space="preserve">LIABILITY AS ON 1ST APRIL </t>
  </si>
  <si>
    <t xml:space="preserve">           EMI</t>
  </si>
  <si>
    <t>MAY</t>
  </si>
  <si>
    <t>JUNE</t>
  </si>
  <si>
    <t>APRIL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</si>
  <si>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</si>
  <si>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</si>
  <si>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</si>
  <si>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</si>
  <si>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</si>
  <si>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</si>
  <si>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</si>
  <si>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</si>
  <si>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</si>
  <si>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BALANCE</t>
  </si>
  <si>
    <t>PRINCIPAL</t>
  </si>
  <si>
    <t>INTEREST</t>
  </si>
  <si>
    <t>REMITTANCE</t>
  </si>
  <si>
    <t>TOWARDS PRINCIPAL</t>
  </si>
  <si>
    <t>TOWARDS INTEREST</t>
  </si>
  <si>
    <t>PREPARED AND PRESENTED BY:</t>
  </si>
  <si>
    <t>V RAMACHANDRA SHENOI</t>
  </si>
  <si>
    <t>EMAIL: veearess@gmail.com</t>
  </si>
  <si>
    <t>RD MATURITY VALUE.</t>
  </si>
  <si>
    <t>INSTALMENT</t>
  </si>
  <si>
    <t>RD&gt;&gt;&gt;</t>
  </si>
  <si>
    <t>TARGET AMOUNT&gt;&gt;&gt;&gt;</t>
  </si>
  <si>
    <t>FD (CUM.)</t>
  </si>
  <si>
    <t>VALUE</t>
  </si>
  <si>
    <t>MATURITY</t>
  </si>
  <si>
    <t>TOTAL</t>
  </si>
  <si>
    <t>FD CUMULATIVE  - RD STRATEGY</t>
  </si>
  <si>
    <t>RD - FD COMBINATION MAT VALUE</t>
  </si>
  <si>
    <t>OTHERS</t>
  </si>
  <si>
    <t>TO ARRIVE MATURITY DATE AFTER A CERTAIN NUMBER OF DAYS.</t>
  </si>
  <si>
    <t>START DATE</t>
  </si>
  <si>
    <t>NO OF</t>
  </si>
  <si>
    <t>DAYS</t>
  </si>
  <si>
    <t>DATE</t>
  </si>
  <si>
    <t>TO ARRIVE NO OF DAYS BETWEEN TWO DATES</t>
  </si>
  <si>
    <t>(this will be useful to go for a deposit for a target maturity date)</t>
  </si>
  <si>
    <t>maturity date</t>
  </si>
  <si>
    <t xml:space="preserve">today,s </t>
  </si>
  <si>
    <t>date</t>
  </si>
  <si>
    <t>no of</t>
  </si>
  <si>
    <t>days</t>
  </si>
  <si>
    <t xml:space="preserve">assume that you made deposit </t>
  </si>
  <si>
    <t>If you wish to make a deposit</t>
  </si>
  <si>
    <t>this option will be useful</t>
  </si>
  <si>
    <t>to mature  on the same date,</t>
  </si>
  <si>
    <t>FILL CELLS COLOURED &gt;&gt;&gt;&gt;&gt;</t>
  </si>
  <si>
    <t>&gt;&gt;&gt;&gt;</t>
  </si>
  <si>
    <t>E  M  I</t>
  </si>
  <si>
    <t>1. INPUT DATA AT GREEN CELLS AND OBTAIN THE EMI.  THE INTEREST IS AT MONTHLY RESTS.</t>
  </si>
  <si>
    <t>2.THE AMOUNT OF LOAN FOR AN EMI OF RS 1000 WILL BE FURNISHED UNDER THE EMI FIGURE</t>
  </si>
  <si>
    <t>AMOUNT OF LOAN FOR RS.1000 E M I.</t>
  </si>
  <si>
    <t>&lt;OPENING BALANCE</t>
  </si>
  <si>
    <t>&lt;MONTH END BALANCE</t>
  </si>
  <si>
    <t>This schedule is useful to ascertain the principal</t>
  </si>
  <si>
    <t xml:space="preserve">and interest portion for a financial year, which </t>
  </si>
  <si>
    <t>can be used for tax purposes.</t>
  </si>
  <si>
    <t xml:space="preserve">ALSO PERQUISITE VALUE CAN ALSO BE </t>
  </si>
  <si>
    <t>AMOUNT OF DEPOSIT TO RECEIVE RS.1000 OF ANNUITY</t>
  </si>
  <si>
    <t>&lt;&lt;MATURITY VALUE</t>
  </si>
  <si>
    <t>&lt;&lt;AMOUNT TO BE DEPOSITED.</t>
  </si>
  <si>
    <t xml:space="preserve">   (THE INTEREST IS QUARTERLY COMPOUNDED)</t>
  </si>
  <si>
    <t>( THE INTEREST IS QUARTERLY COMPOUNDED.)</t>
  </si>
  <si>
    <t>(THE INTEREST IS QUARTERLY COMPOUNDED)</t>
  </si>
  <si>
    <t>(GENERALLY INTEREST IS PAYABLE QUARTERLY. BUT BANKS PAY MONTHLY INTEREST BUT AT A DISCOUNT.)</t>
  </si>
  <si>
    <t>THESE DAYS BANKS ACCEPT SPECIAL DEPOSITS</t>
  </si>
  <si>
    <t>IN NUMBER OF DAYS LIKE 333 DAYS, 555,DAYS, 370 DAYS.</t>
  </si>
  <si>
    <t xml:space="preserve">   TO GET A ROUND MATURITY VALUE.</t>
  </si>
  <si>
    <t>A STRATEGY CALLED FD CUMULATIVE -RD COMBINATION.</t>
  </si>
  <si>
    <t>ASSUME THAT WE WISH TO ACHIEVE A TARGET AMOUNT OF SAY, 100000, OR 1000000, SAY AFTER A PERIOD.</t>
  </si>
  <si>
    <t>BUT ON THE SAME DAY AND SAME PERIOD.   THIS IS IMPORTANT TO EARN SAME RATE OF INTEREST.</t>
  </si>
  <si>
    <t>RD INSTALLMENT SHOULD BE ROUND AMOUNTS, MULTIPLES OF 100 OR 500.   MINIMUM AMOUNT MAY VARY FROM BANK TO BANK.</t>
  </si>
  <si>
    <t>FD CUMULATIVE CAN BE AN ODD AMOUNT.</t>
  </si>
  <si>
    <t>REQUIREMENTS FOR THE STRATEGY.</t>
  </si>
  <si>
    <t>1.BANKS GENERALLY PAY SAME INTEREST RATE FOR FD CUMULATIVE AND RD, ON A PARTICULAR DATE AND FOR A PARTICULAR PERIOD.</t>
  </si>
  <si>
    <t>1. FIX A TARGET AMOUNT AND A TARGET DATE.</t>
  </si>
  <si>
    <t>2. ASCERTAIN THE INTEREST RATE FROM THE BANK OR BANK,S WEBSITE.</t>
  </si>
  <si>
    <t>3. FIX YOU’RE YOUR RD INSTALLMENT AND FILL THE DETAILS OF INSTALMENT, INTEREST RATE AND PERIOD.</t>
  </si>
  <si>
    <t xml:space="preserve">   LOOK FOR THE MATURITY VALUE OF THE RD.</t>
  </si>
  <si>
    <t>5. NOW YOU WILL OBTAILN A DATA SPECIFYING THE THE AMOUNT OF FD CUMULATIVE, RD INSTALLMENT, PERIOD, AND MATURITY VALUE.</t>
  </si>
  <si>
    <t>FILL AT &gt;&gt;</t>
  </si>
  <si>
    <t>&lt;&lt;&lt;FILL</t>
  </si>
  <si>
    <t>THE STRATEGY.</t>
  </si>
  <si>
    <t>1. AMOUNT OF RD INSTALMENT</t>
  </si>
  <si>
    <t>2. AMOUNT OF FD CUMULATIVE</t>
  </si>
  <si>
    <t>3. PERIOD OF DEPOSIT</t>
  </si>
  <si>
    <t>5. INTEREST RATE</t>
  </si>
  <si>
    <t>ON MATURITY DATE:</t>
  </si>
  <si>
    <t>THE MATURITY VALUE OF RD</t>
  </si>
  <si>
    <t>THE MATURITY VALUE OF FD CUMULATIVE</t>
  </si>
  <si>
    <t>&lt;&lt;&lt; THIS AMOUNT MAY BE ROUNDED UP TO HIGHER 1000 TO GET TARGET PLUS</t>
  </si>
  <si>
    <t>4. NOW JUST FILL YOUR TARGET AMOUNT, WHICH MAY/SHOULD BE HIGHER  THAN THE MATURITY VALUE OF RD.</t>
  </si>
  <si>
    <t>(SUMMARY OF DEPOSIT)</t>
  </si>
  <si>
    <t>LOOK BELOW FOR FD RD STRATEGY</t>
  </si>
  <si>
    <t>FOR ACHIEVING A ROUND TARGET AMOUNT</t>
  </si>
  <si>
    <t>ANOTHER TIP:</t>
  </si>
  <si>
    <t>AND OTHER DATA FILLED, WE WILL GET THE</t>
  </si>
  <si>
    <t>AMOUNT OF FD CUMULATIVE TO GET</t>
  </si>
  <si>
    <t>THE TARGET AMOUNT.</t>
  </si>
  <si>
    <t>1.   WHEN THE RD INSTALMENT IS FILLED AS ZERO,</t>
  </si>
  <si>
    <t xml:space="preserve">       &gt;&gt;&gt;</t>
  </si>
  <si>
    <t xml:space="preserve">     &gt;&gt;&gt;</t>
  </si>
  <si>
    <t>&gt;&gt;&gt;</t>
  </si>
  <si>
    <t xml:space="preserve">              INTEREST RATE</t>
  </si>
  <si>
    <t>ASCERTAINED, BY JUST CHANGING THE INTEREST RATE</t>
  </si>
  <si>
    <t>&lt;&lt;THIS OPTION ENABLES TO FIX AN EASY-TO-REMEMBER EMI</t>
  </si>
  <si>
    <t>maturing on 31/12/2014.</t>
  </si>
  <si>
    <t>Downloaded from AllBankingSolutions.com</t>
  </si>
  <si>
    <t>Developed by :  Your Name and email address</t>
  </si>
  <si>
    <t>v ramachandra shenoi</t>
  </si>
  <si>
    <t>email address: veearess@gmail.com</t>
  </si>
  <si>
    <t xml:space="preserve">Disclaimer : This is a free tool.  All efforts have been made so that it can be of use to the maximum </t>
  </si>
  <si>
    <t xml:space="preserve">users and is accurate as far as possible.  However, in case, any inaccuracy is found, neither </t>
  </si>
  <si>
    <t xml:space="preserve">AllBankingSolutions.com nor the developer of the tool will be responsible for any loss or </t>
  </si>
  <si>
    <t>inconvenience caused on this account</t>
  </si>
  <si>
    <t>&lt;&lt;&lt;MONTHLY INT.</t>
  </si>
  <si>
    <t>&lt;&lt;QUARTERLY INT.</t>
  </si>
  <si>
    <t xml:space="preserve">         TOTAL INTEREST&gt;&gt;</t>
  </si>
  <si>
    <t xml:space="preserve">      TOTAL INTEREST&gt;&gt;&gt;</t>
  </si>
  <si>
    <t>WE CAN ACHIEVE THIS TARGET BY STARTING AN RD FOR A PERIOD, AND DEPOSITING AN ODD AMOUNT FD CUMULATIVE,</t>
  </si>
  <si>
    <t>FD RD STRATEGY</t>
  </si>
  <si>
    <t>RD SEGMENT</t>
  </si>
  <si>
    <t>MONTH</t>
  </si>
  <si>
    <t>RD INSTALLMENT</t>
  </si>
  <si>
    <t>RD  PR INCIPAL</t>
  </si>
  <si>
    <t>INTEREST RATE</t>
  </si>
  <si>
    <t>RD INT</t>
  </si>
  <si>
    <t>FD INT</t>
  </si>
  <si>
    <t>FD RD BALANCE</t>
  </si>
  <si>
    <t>FD BAL</t>
  </si>
  <si>
    <t>RD BAL</t>
  </si>
  <si>
    <t>RD SEGMENT OF THE STRATEGY</t>
  </si>
  <si>
    <t>INT ACCRUAL</t>
  </si>
  <si>
    <t>FD CUMULATIVE SEGMENT OF THE STRATEGY</t>
  </si>
  <si>
    <t>FD CUM. + RD</t>
  </si>
  <si>
    <t>MONTHLY</t>
  </si>
  <si>
    <t>HOW THE RD AND FD VALUE REACH THE TARGET AMOUNT</t>
  </si>
  <si>
    <t>&lt;&lt;total of fd cumulative + rd at first month end</t>
  </si>
  <si>
    <t>1.THE COURSE OF GROWTH OF RD AND FD (CUMULATIVE) IS AVAILABLE BELOW.</t>
  </si>
  <si>
    <t>2.SUCH MONTHLY BALANCES WILL NOT BE AVAILABLE IN BANK STATEMENT.</t>
  </si>
  <si>
    <t>3.  THE CHART IS FOR 120 MONTHS.   BUT THE TARGET AMOUNT ATTAINS ITS VALUE AT SPECIFIED MONTH END.</t>
  </si>
  <si>
    <t>4.THIS SCHEDULE WILL NOT WORK IF TAX IS DEDUCTED FROM INTEREST.</t>
  </si>
  <si>
    <t>RD FD GROWTH CHART'!A1</t>
  </si>
  <si>
    <t>click for &gt;&gt;&gt;</t>
  </si>
</sst>
</file>

<file path=xl/styles.xml><?xml version="1.0" encoding="utf-8"?>
<styleSheet xmlns="http://schemas.openxmlformats.org/spreadsheetml/2006/main">
  <numFmts count="22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0"/>
    <numFmt numFmtId="165" formatCode="0.0000_ ;[Red]\-0.0000\ "/>
    <numFmt numFmtId="166" formatCode="0.00_ ;[Red]\-0.00\ "/>
    <numFmt numFmtId="167" formatCode="#,##0.00_ ;[Red]\-#,##0.00\ "/>
    <numFmt numFmtId="168" formatCode="0.0"/>
    <numFmt numFmtId="169" formatCode="[$-4009]dd\ mmmm\ yyyy"/>
    <numFmt numFmtId="170" formatCode="0.000"/>
    <numFmt numFmtId="171" formatCode="0.0000000000"/>
    <numFmt numFmtId="172" formatCode="0.00000000000"/>
    <numFmt numFmtId="173" formatCode="0.000000000"/>
    <numFmt numFmtId="174" formatCode="0.00000000"/>
    <numFmt numFmtId="175" formatCode="0.0000000"/>
    <numFmt numFmtId="176" formatCode="0.000000"/>
    <numFmt numFmtId="177" formatCode="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Garamond"/>
      <family val="1"/>
    </font>
    <font>
      <sz val="10"/>
      <name val="Arial"/>
      <family val="2"/>
    </font>
    <font>
      <b/>
      <sz val="14"/>
      <name val="Garamond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Garamond"/>
      <family val="1"/>
    </font>
    <font>
      <sz val="10"/>
      <color indexed="8"/>
      <name val="Arial"/>
      <family val="2"/>
    </font>
    <font>
      <b/>
      <sz val="12"/>
      <color indexed="8"/>
      <name val="Garamond"/>
      <family val="1"/>
    </font>
    <font>
      <b/>
      <sz val="12"/>
      <color indexed="56"/>
      <name val="Garamond"/>
      <family val="1"/>
    </font>
    <font>
      <b/>
      <sz val="12"/>
      <color indexed="9"/>
      <name val="Garamond"/>
      <family val="1"/>
    </font>
    <font>
      <b/>
      <sz val="9"/>
      <color indexed="8"/>
      <name val="Garamond"/>
      <family val="1"/>
    </font>
    <font>
      <sz val="9"/>
      <color indexed="8"/>
      <name val="Garamond"/>
      <family val="1"/>
    </font>
    <font>
      <b/>
      <sz val="12"/>
      <color indexed="10"/>
      <name val="Garamond"/>
      <family val="1"/>
    </font>
    <font>
      <b/>
      <sz val="9"/>
      <color indexed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8"/>
      <color indexed="8"/>
      <name val="Garamond"/>
      <family val="1"/>
    </font>
    <font>
      <b/>
      <sz val="14"/>
      <color indexed="30"/>
      <name val="Garamond"/>
      <family val="1"/>
    </font>
    <font>
      <b/>
      <sz val="14"/>
      <color indexed="8"/>
      <name val="Garamond"/>
      <family val="1"/>
    </font>
    <font>
      <sz val="8"/>
      <color indexed="8"/>
      <name val="Garamond"/>
      <family val="1"/>
    </font>
    <font>
      <b/>
      <sz val="11"/>
      <color indexed="8"/>
      <name val="Garamond"/>
      <family val="1"/>
    </font>
    <font>
      <b/>
      <sz val="14"/>
      <color indexed="9"/>
      <name val="Garamond"/>
      <family val="1"/>
    </font>
    <font>
      <sz val="14"/>
      <color indexed="8"/>
      <name val="Garamond"/>
      <family val="1"/>
    </font>
    <font>
      <b/>
      <sz val="14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30"/>
      <name val="Arial"/>
      <family val="2"/>
    </font>
    <font>
      <sz val="8"/>
      <color indexed="8"/>
      <name val="Verdana"/>
      <family val="2"/>
    </font>
    <font>
      <sz val="9"/>
      <color indexed="56"/>
      <name val="Verdana"/>
      <family val="2"/>
    </font>
    <font>
      <sz val="9"/>
      <color indexed="56"/>
      <name val="Arial"/>
      <family val="2"/>
    </font>
    <font>
      <sz val="8"/>
      <color indexed="56"/>
      <name val="Verdana"/>
      <family val="2"/>
    </font>
    <font>
      <sz val="8"/>
      <color indexed="56"/>
      <name val="Arial"/>
      <family val="2"/>
    </font>
    <font>
      <sz val="11"/>
      <color indexed="8"/>
      <name val="Garamond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sz val="10"/>
      <color theme="1"/>
      <name val="Arial"/>
      <family val="2"/>
    </font>
    <font>
      <b/>
      <sz val="12"/>
      <color theme="1"/>
      <name val="Garamond"/>
      <family val="1"/>
    </font>
    <font>
      <b/>
      <sz val="12"/>
      <color rgb="FF002060"/>
      <name val="Garamond"/>
      <family val="1"/>
    </font>
    <font>
      <b/>
      <sz val="12"/>
      <color theme="0"/>
      <name val="Garamond"/>
      <family val="1"/>
    </font>
    <font>
      <b/>
      <sz val="9"/>
      <color theme="1"/>
      <name val="Garamond"/>
      <family val="1"/>
    </font>
    <font>
      <sz val="9"/>
      <color theme="1"/>
      <name val="Garamond"/>
      <family val="1"/>
    </font>
    <font>
      <b/>
      <sz val="12"/>
      <color rgb="FFFF0000"/>
      <name val="Garamond"/>
      <family val="1"/>
    </font>
    <font>
      <b/>
      <sz val="9"/>
      <color rgb="FFFF0000"/>
      <name val="Garamond"/>
      <family val="1"/>
    </font>
    <font>
      <sz val="10"/>
      <color theme="1"/>
      <name val="Garamond"/>
      <family val="1"/>
    </font>
    <font>
      <b/>
      <sz val="10"/>
      <color theme="1"/>
      <name val="Garamond"/>
      <family val="1"/>
    </font>
    <font>
      <b/>
      <sz val="8"/>
      <color theme="1"/>
      <name val="Garamond"/>
      <family val="1"/>
    </font>
    <font>
      <b/>
      <sz val="14"/>
      <color rgb="FF0070C0"/>
      <name val="Garamond"/>
      <family val="1"/>
    </font>
    <font>
      <b/>
      <sz val="14"/>
      <color theme="1"/>
      <name val="Garamond"/>
      <family val="1"/>
    </font>
    <font>
      <sz val="8"/>
      <color theme="1"/>
      <name val="Garamond"/>
      <family val="1"/>
    </font>
    <font>
      <b/>
      <sz val="11"/>
      <color theme="1"/>
      <name val="Garamond"/>
      <family val="1"/>
    </font>
    <font>
      <b/>
      <sz val="14"/>
      <color theme="0"/>
      <name val="Garamond"/>
      <family val="1"/>
    </font>
    <font>
      <sz val="14"/>
      <color theme="1"/>
      <name val="Garamond"/>
      <family val="1"/>
    </font>
    <font>
      <b/>
      <sz val="14"/>
      <color theme="1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sz val="8"/>
      <color theme="1"/>
      <name val="Verdana"/>
      <family val="2"/>
    </font>
    <font>
      <sz val="9"/>
      <color rgb="FF002060"/>
      <name val="Verdana"/>
      <family val="2"/>
    </font>
    <font>
      <sz val="9"/>
      <color rgb="FF002060"/>
      <name val="Arial"/>
      <family val="2"/>
    </font>
    <font>
      <sz val="8"/>
      <color rgb="FF002060"/>
      <name val="Verdana"/>
      <family val="2"/>
    </font>
    <font>
      <sz val="8"/>
      <color rgb="FF002060"/>
      <name val="Arial"/>
      <family val="2"/>
    </font>
    <font>
      <sz val="11"/>
      <color theme="1"/>
      <name val="Garamond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416">
    <xf numFmtId="0" fontId="0" fillId="0" borderId="0" xfId="0" applyFont="1" applyAlignment="1">
      <alignment/>
    </xf>
    <xf numFmtId="0" fontId="70" fillId="0" borderId="0" xfId="0" applyFont="1" applyFill="1" applyAlignment="1" applyProtection="1">
      <alignment/>
      <protection hidden="1"/>
    </xf>
    <xf numFmtId="0" fontId="71" fillId="0" borderId="0" xfId="0" applyFont="1" applyFill="1" applyAlignment="1" applyProtection="1">
      <alignment/>
      <protection hidden="1"/>
    </xf>
    <xf numFmtId="0" fontId="71" fillId="0" borderId="0" xfId="0" applyFont="1" applyAlignment="1">
      <alignment/>
    </xf>
    <xf numFmtId="0" fontId="70" fillId="33" borderId="0" xfId="0" applyFont="1" applyFill="1" applyAlignment="1" applyProtection="1">
      <alignment/>
      <protection hidden="1"/>
    </xf>
    <xf numFmtId="0" fontId="70" fillId="19" borderId="10" xfId="0" applyFont="1" applyFill="1" applyBorder="1" applyAlignment="1" applyProtection="1">
      <alignment/>
      <protection hidden="1"/>
    </xf>
    <xf numFmtId="0" fontId="70" fillId="19" borderId="11" xfId="0" applyFont="1" applyFill="1" applyBorder="1" applyAlignment="1" applyProtection="1">
      <alignment/>
      <protection hidden="1"/>
    </xf>
    <xf numFmtId="0" fontId="72" fillId="19" borderId="12" xfId="0" applyFont="1" applyFill="1" applyBorder="1" applyAlignment="1" applyProtection="1">
      <alignment/>
      <protection hidden="1"/>
    </xf>
    <xf numFmtId="0" fontId="72" fillId="19" borderId="13" xfId="0" applyFont="1" applyFill="1" applyBorder="1" applyAlignment="1" applyProtection="1">
      <alignment/>
      <protection hidden="1"/>
    </xf>
    <xf numFmtId="0" fontId="73" fillId="34" borderId="12" xfId="0" applyFont="1" applyFill="1" applyBorder="1" applyAlignment="1" applyProtection="1">
      <alignment/>
      <protection hidden="1"/>
    </xf>
    <xf numFmtId="0" fontId="73" fillId="34" borderId="13" xfId="0" applyFont="1" applyFill="1" applyBorder="1" applyAlignment="1" applyProtection="1">
      <alignment/>
      <protection hidden="1"/>
    </xf>
    <xf numFmtId="0" fontId="72" fillId="34" borderId="0" xfId="0" applyFont="1" applyFill="1" applyBorder="1" applyAlignment="1" applyProtection="1">
      <alignment/>
      <protection hidden="1"/>
    </xf>
    <xf numFmtId="2" fontId="74" fillId="35" borderId="14" xfId="0" applyNumberFormat="1" applyFont="1" applyFill="1" applyBorder="1" applyAlignment="1" applyProtection="1">
      <alignment/>
      <protection hidden="1"/>
    </xf>
    <xf numFmtId="164" fontId="74" fillId="35" borderId="15" xfId="0" applyNumberFormat="1" applyFont="1" applyFill="1" applyBorder="1" applyAlignment="1" applyProtection="1">
      <alignment horizontal="right"/>
      <protection hidden="1"/>
    </xf>
    <xf numFmtId="164" fontId="74" fillId="35" borderId="16" xfId="0" applyNumberFormat="1" applyFont="1" applyFill="1" applyBorder="1" applyAlignment="1" applyProtection="1">
      <alignment horizontal="right"/>
      <protection hidden="1"/>
    </xf>
    <xf numFmtId="165" fontId="74" fillId="35" borderId="12" xfId="0" applyNumberFormat="1" applyFont="1" applyFill="1" applyBorder="1" applyAlignment="1" applyProtection="1">
      <alignment/>
      <protection hidden="1"/>
    </xf>
    <xf numFmtId="164" fontId="74" fillId="35" borderId="12" xfId="0" applyNumberFormat="1" applyFont="1" applyFill="1" applyBorder="1" applyAlignment="1" applyProtection="1">
      <alignment/>
      <protection hidden="1"/>
    </xf>
    <xf numFmtId="2" fontId="74" fillId="35" borderId="12" xfId="0" applyNumberFormat="1" applyFont="1" applyFill="1" applyBorder="1" applyAlignment="1" applyProtection="1">
      <alignment/>
      <protection hidden="1"/>
    </xf>
    <xf numFmtId="166" fontId="74" fillId="35" borderId="12" xfId="0" applyNumberFormat="1" applyFont="1" applyFill="1" applyBorder="1" applyAlignment="1" applyProtection="1">
      <alignment/>
      <protection hidden="1"/>
    </xf>
    <xf numFmtId="2" fontId="74" fillId="35" borderId="14" xfId="0" applyNumberFormat="1" applyFont="1" applyFill="1" applyBorder="1" applyAlignment="1" applyProtection="1">
      <alignment horizontal="right"/>
      <protection hidden="1"/>
    </xf>
    <xf numFmtId="0" fontId="72" fillId="10" borderId="17" xfId="0" applyFont="1" applyFill="1" applyBorder="1" applyAlignment="1" applyProtection="1">
      <alignment horizontal="center"/>
      <protection hidden="1" locked="0"/>
    </xf>
    <xf numFmtId="0" fontId="72" fillId="10" borderId="18" xfId="0" applyFont="1" applyFill="1" applyBorder="1" applyAlignment="1" applyProtection="1">
      <alignment horizontal="center"/>
      <protection hidden="1" locked="0"/>
    </xf>
    <xf numFmtId="0" fontId="72" fillId="10" borderId="14" xfId="0" applyFont="1" applyFill="1" applyBorder="1" applyAlignment="1" applyProtection="1">
      <alignment horizontal="center"/>
      <protection hidden="1" locked="0"/>
    </xf>
    <xf numFmtId="0" fontId="72" fillId="10" borderId="12" xfId="0" applyFont="1" applyFill="1" applyBorder="1" applyAlignment="1" applyProtection="1">
      <alignment horizontal="center"/>
      <protection hidden="1" locked="0"/>
    </xf>
    <xf numFmtId="0" fontId="72" fillId="10" borderId="16" xfId="0" applyFont="1" applyFill="1" applyBorder="1" applyAlignment="1" applyProtection="1">
      <alignment horizontal="center"/>
      <protection hidden="1" locked="0"/>
    </xf>
    <xf numFmtId="14" fontId="72" fillId="10" borderId="19" xfId="0" applyNumberFormat="1" applyFont="1" applyFill="1" applyBorder="1" applyAlignment="1" applyProtection="1">
      <alignment horizontal="center"/>
      <protection hidden="1" locked="0"/>
    </xf>
    <xf numFmtId="0" fontId="72" fillId="10" borderId="19" xfId="0" applyFont="1" applyFill="1" applyBorder="1" applyAlignment="1" applyProtection="1">
      <alignment horizontal="center"/>
      <protection hidden="1" locked="0"/>
    </xf>
    <xf numFmtId="14" fontId="74" fillId="35" borderId="0" xfId="0" applyNumberFormat="1" applyFont="1" applyFill="1" applyAlignment="1" applyProtection="1">
      <alignment horizontal="center"/>
      <protection hidden="1"/>
    </xf>
    <xf numFmtId="14" fontId="72" fillId="10" borderId="17" xfId="0" applyNumberFormat="1" applyFont="1" applyFill="1" applyBorder="1" applyAlignment="1" applyProtection="1">
      <alignment/>
      <protection hidden="1" locked="0"/>
    </xf>
    <xf numFmtId="14" fontId="72" fillId="10" borderId="18" xfId="0" applyNumberFormat="1" applyFont="1" applyFill="1" applyBorder="1" applyAlignment="1" applyProtection="1">
      <alignment/>
      <protection hidden="1" locked="0"/>
    </xf>
    <xf numFmtId="0" fontId="74" fillId="35" borderId="20" xfId="0" applyFont="1" applyFill="1" applyBorder="1" applyAlignment="1" applyProtection="1">
      <alignment horizontal="center"/>
      <protection hidden="1"/>
    </xf>
    <xf numFmtId="0" fontId="70" fillId="36" borderId="21" xfId="0" applyFont="1" applyFill="1" applyBorder="1" applyAlignment="1" applyProtection="1">
      <alignment/>
      <protection hidden="1"/>
    </xf>
    <xf numFmtId="0" fontId="70" fillId="33" borderId="22" xfId="0" applyFont="1" applyFill="1" applyBorder="1" applyAlignment="1" applyProtection="1">
      <alignment/>
      <protection hidden="1"/>
    </xf>
    <xf numFmtId="0" fontId="70" fillId="33" borderId="23" xfId="0" applyFont="1" applyFill="1" applyBorder="1" applyAlignment="1" applyProtection="1">
      <alignment/>
      <protection hidden="1"/>
    </xf>
    <xf numFmtId="0" fontId="70" fillId="33" borderId="21" xfId="0" applyFont="1" applyFill="1" applyBorder="1" applyAlignment="1" applyProtection="1">
      <alignment/>
      <protection hidden="1"/>
    </xf>
    <xf numFmtId="0" fontId="70" fillId="33" borderId="18" xfId="0" applyFont="1" applyFill="1" applyBorder="1" applyAlignment="1" applyProtection="1">
      <alignment/>
      <protection hidden="1"/>
    </xf>
    <xf numFmtId="0" fontId="70" fillId="33" borderId="24" xfId="0" applyFont="1" applyFill="1" applyBorder="1" applyAlignment="1" applyProtection="1">
      <alignment/>
      <protection hidden="1"/>
    </xf>
    <xf numFmtId="0" fontId="70" fillId="33" borderId="25" xfId="0" applyFont="1" applyFill="1" applyBorder="1" applyAlignment="1" applyProtection="1">
      <alignment/>
      <protection hidden="1"/>
    </xf>
    <xf numFmtId="0" fontId="75" fillId="36" borderId="12" xfId="0" applyFont="1" applyFill="1" applyBorder="1" applyAlignment="1" applyProtection="1">
      <alignment/>
      <protection hidden="1"/>
    </xf>
    <xf numFmtId="0" fontId="72" fillId="36" borderId="26" xfId="0" applyFont="1" applyFill="1" applyBorder="1" applyAlignment="1" applyProtection="1">
      <alignment/>
      <protection hidden="1"/>
    </xf>
    <xf numFmtId="0" fontId="72" fillId="36" borderId="21" xfId="0" applyFont="1" applyFill="1" applyBorder="1" applyAlignment="1" applyProtection="1">
      <alignment/>
      <protection hidden="1"/>
    </xf>
    <xf numFmtId="0" fontId="75" fillId="36" borderId="17" xfId="0" applyFont="1" applyFill="1" applyBorder="1" applyAlignment="1" applyProtection="1">
      <alignment horizontal="center"/>
      <protection hidden="1"/>
    </xf>
    <xf numFmtId="0" fontId="75" fillId="36" borderId="14" xfId="0" applyFont="1" applyFill="1" applyBorder="1" applyAlignment="1" applyProtection="1">
      <alignment horizontal="center"/>
      <protection hidden="1"/>
    </xf>
    <xf numFmtId="0" fontId="75" fillId="36" borderId="22" xfId="0" applyFont="1" applyFill="1" applyBorder="1" applyAlignment="1" applyProtection="1">
      <alignment/>
      <protection hidden="1"/>
    </xf>
    <xf numFmtId="0" fontId="75" fillId="36" borderId="23" xfId="0" applyFont="1" applyFill="1" applyBorder="1" applyAlignment="1" applyProtection="1">
      <alignment/>
      <protection hidden="1"/>
    </xf>
    <xf numFmtId="0" fontId="72" fillId="36" borderId="18" xfId="0" applyFont="1" applyFill="1" applyBorder="1" applyAlignment="1" applyProtection="1">
      <alignment/>
      <protection hidden="1"/>
    </xf>
    <xf numFmtId="0" fontId="72" fillId="36" borderId="24" xfId="0" applyFont="1" applyFill="1" applyBorder="1" applyAlignment="1" applyProtection="1">
      <alignment/>
      <protection hidden="1"/>
    </xf>
    <xf numFmtId="0" fontId="72" fillId="36" borderId="25" xfId="0" applyFont="1" applyFill="1" applyBorder="1" applyAlignment="1" applyProtection="1">
      <alignment/>
      <protection hidden="1"/>
    </xf>
    <xf numFmtId="0" fontId="70" fillId="36" borderId="17" xfId="0" applyFont="1" applyFill="1" applyBorder="1" applyAlignment="1" applyProtection="1">
      <alignment horizontal="center"/>
      <protection hidden="1"/>
    </xf>
    <xf numFmtId="0" fontId="70" fillId="36" borderId="14" xfId="0" applyFont="1" applyFill="1" applyBorder="1" applyAlignment="1" applyProtection="1">
      <alignment horizontal="center"/>
      <protection hidden="1"/>
    </xf>
    <xf numFmtId="0" fontId="75" fillId="36" borderId="18" xfId="0" applyFont="1" applyFill="1" applyBorder="1" applyAlignment="1" applyProtection="1">
      <alignment horizontal="center"/>
      <protection hidden="1"/>
    </xf>
    <xf numFmtId="0" fontId="75" fillId="36" borderId="12" xfId="0" applyFont="1" applyFill="1" applyBorder="1" applyAlignment="1" applyProtection="1">
      <alignment horizontal="center"/>
      <protection hidden="1"/>
    </xf>
    <xf numFmtId="0" fontId="75" fillId="36" borderId="0" xfId="0" applyFont="1" applyFill="1" applyBorder="1" applyAlignment="1" applyProtection="1">
      <alignment/>
      <protection hidden="1"/>
    </xf>
    <xf numFmtId="0" fontId="75" fillId="36" borderId="27" xfId="0" applyFont="1" applyFill="1" applyBorder="1" applyAlignment="1" applyProtection="1">
      <alignment/>
      <protection hidden="1"/>
    </xf>
    <xf numFmtId="0" fontId="70" fillId="33" borderId="28" xfId="0" applyFont="1" applyFill="1" applyBorder="1" applyAlignment="1" applyProtection="1">
      <alignment/>
      <protection hidden="1"/>
    </xf>
    <xf numFmtId="0" fontId="70" fillId="33" borderId="27" xfId="0" applyFont="1" applyFill="1" applyBorder="1" applyAlignment="1" applyProtection="1">
      <alignment/>
      <protection hidden="1"/>
    </xf>
    <xf numFmtId="0" fontId="76" fillId="33" borderId="0" xfId="0" applyFont="1" applyFill="1" applyAlignment="1" applyProtection="1">
      <alignment/>
      <protection hidden="1"/>
    </xf>
    <xf numFmtId="0" fontId="72" fillId="33" borderId="0" xfId="0" applyFont="1" applyFill="1" applyAlignment="1" applyProtection="1">
      <alignment/>
      <protection hidden="1"/>
    </xf>
    <xf numFmtId="0" fontId="75" fillId="33" borderId="0" xfId="0" applyFont="1" applyFill="1" applyAlignment="1" applyProtection="1">
      <alignment/>
      <protection hidden="1"/>
    </xf>
    <xf numFmtId="0" fontId="76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 horizontal="right"/>
      <protection hidden="1"/>
    </xf>
    <xf numFmtId="0" fontId="70" fillId="33" borderId="0" xfId="0" applyFont="1" applyFill="1" applyBorder="1" applyAlignment="1" applyProtection="1">
      <alignment/>
      <protection hidden="1"/>
    </xf>
    <xf numFmtId="0" fontId="77" fillId="36" borderId="29" xfId="0" applyFont="1" applyFill="1" applyBorder="1" applyAlignment="1" applyProtection="1">
      <alignment/>
      <protection hidden="1"/>
    </xf>
    <xf numFmtId="0" fontId="77" fillId="36" borderId="30" xfId="0" applyFont="1" applyFill="1" applyBorder="1" applyAlignment="1" applyProtection="1">
      <alignment/>
      <protection hidden="1"/>
    </xf>
    <xf numFmtId="0" fontId="78" fillId="36" borderId="31" xfId="0" applyFont="1" applyFill="1" applyBorder="1" applyAlignment="1" applyProtection="1">
      <alignment/>
      <protection hidden="1"/>
    </xf>
    <xf numFmtId="0" fontId="77" fillId="36" borderId="15" xfId="0" applyFont="1" applyFill="1" applyBorder="1" applyAlignment="1" applyProtection="1">
      <alignment/>
      <protection hidden="1"/>
    </xf>
    <xf numFmtId="0" fontId="77" fillId="36" borderId="32" xfId="0" applyFont="1" applyFill="1" applyBorder="1" applyAlignment="1" applyProtection="1">
      <alignment/>
      <protection hidden="1"/>
    </xf>
    <xf numFmtId="0" fontId="78" fillId="36" borderId="32" xfId="0" applyFont="1" applyFill="1" applyBorder="1" applyAlignment="1" applyProtection="1">
      <alignment/>
      <protection hidden="1"/>
    </xf>
    <xf numFmtId="0" fontId="70" fillId="33" borderId="0" xfId="0" applyFont="1" applyFill="1" applyAlignment="1" applyProtection="1">
      <alignment horizontal="center"/>
      <protection hidden="1"/>
    </xf>
    <xf numFmtId="0" fontId="72" fillId="33" borderId="28" xfId="0" applyFont="1" applyFill="1" applyBorder="1" applyAlignment="1" applyProtection="1">
      <alignment/>
      <protection hidden="1"/>
    </xf>
    <xf numFmtId="0" fontId="72" fillId="33" borderId="0" xfId="0" applyFont="1" applyFill="1" applyBorder="1" applyAlignment="1" applyProtection="1">
      <alignment/>
      <protection hidden="1"/>
    </xf>
    <xf numFmtId="0" fontId="72" fillId="33" borderId="27" xfId="0" applyFont="1" applyFill="1" applyBorder="1" applyAlignment="1" applyProtection="1">
      <alignment/>
      <protection hidden="1"/>
    </xf>
    <xf numFmtId="0" fontId="79" fillId="33" borderId="0" xfId="0" applyFont="1" applyFill="1" applyAlignment="1" applyProtection="1">
      <alignment/>
      <protection hidden="1"/>
    </xf>
    <xf numFmtId="0" fontId="79" fillId="33" borderId="0" xfId="0" applyFont="1" applyFill="1" applyAlignment="1" applyProtection="1">
      <alignment horizontal="center"/>
      <protection hidden="1"/>
    </xf>
    <xf numFmtId="0" fontId="79" fillId="37" borderId="14" xfId="0" applyFont="1" applyFill="1" applyBorder="1" applyAlignment="1" applyProtection="1">
      <alignment/>
      <protection hidden="1"/>
    </xf>
    <xf numFmtId="0" fontId="79" fillId="37" borderId="14" xfId="0" applyFont="1" applyFill="1" applyBorder="1" applyAlignment="1" applyProtection="1">
      <alignment horizontal="center"/>
      <protection hidden="1"/>
    </xf>
    <xf numFmtId="0" fontId="80" fillId="34" borderId="29" xfId="0" applyFont="1" applyFill="1" applyBorder="1" applyAlignment="1" applyProtection="1">
      <alignment/>
      <protection hidden="1"/>
    </xf>
    <xf numFmtId="0" fontId="80" fillId="34" borderId="30" xfId="0" applyFont="1" applyFill="1" applyBorder="1" applyAlignment="1" applyProtection="1">
      <alignment/>
      <protection hidden="1"/>
    </xf>
    <xf numFmtId="0" fontId="80" fillId="34" borderId="31" xfId="0" applyFont="1" applyFill="1" applyBorder="1" applyAlignment="1" applyProtection="1">
      <alignment/>
      <protection hidden="1"/>
    </xf>
    <xf numFmtId="0" fontId="81" fillId="34" borderId="15" xfId="0" applyFont="1" applyFill="1" applyBorder="1" applyAlignment="1" applyProtection="1">
      <alignment/>
      <protection hidden="1"/>
    </xf>
    <xf numFmtId="0" fontId="72" fillId="34" borderId="32" xfId="0" applyFont="1" applyFill="1" applyBorder="1" applyAlignment="1" applyProtection="1">
      <alignment/>
      <protection hidden="1"/>
    </xf>
    <xf numFmtId="0" fontId="72" fillId="34" borderId="33" xfId="0" applyFont="1" applyFill="1" applyBorder="1" applyAlignment="1" applyProtection="1">
      <alignment/>
      <protection hidden="1"/>
    </xf>
    <xf numFmtId="0" fontId="80" fillId="34" borderId="16" xfId="0" applyFont="1" applyFill="1" applyBorder="1" applyAlignment="1" applyProtection="1">
      <alignment/>
      <protection hidden="1"/>
    </xf>
    <xf numFmtId="0" fontId="80" fillId="34" borderId="34" xfId="0" applyFont="1" applyFill="1" applyBorder="1" applyAlignment="1" applyProtection="1">
      <alignment/>
      <protection hidden="1"/>
    </xf>
    <xf numFmtId="0" fontId="72" fillId="34" borderId="11" xfId="0" applyFont="1" applyFill="1" applyBorder="1" applyAlignment="1" applyProtection="1">
      <alignment/>
      <protection hidden="1"/>
    </xf>
    <xf numFmtId="0" fontId="72" fillId="34" borderId="34" xfId="0" applyFont="1" applyFill="1" applyBorder="1" applyAlignment="1" applyProtection="1">
      <alignment/>
      <protection hidden="1"/>
    </xf>
    <xf numFmtId="0" fontId="82" fillId="34" borderId="16" xfId="0" applyFont="1" applyFill="1" applyBorder="1" applyAlignment="1" applyProtection="1">
      <alignment/>
      <protection hidden="1"/>
    </xf>
    <xf numFmtId="0" fontId="82" fillId="34" borderId="11" xfId="0" applyFont="1" applyFill="1" applyBorder="1" applyAlignment="1" applyProtection="1">
      <alignment/>
      <protection hidden="1"/>
    </xf>
    <xf numFmtId="0" fontId="83" fillId="18" borderId="16" xfId="0" applyFont="1" applyFill="1" applyBorder="1" applyAlignment="1" applyProtection="1">
      <alignment/>
      <protection hidden="1"/>
    </xf>
    <xf numFmtId="0" fontId="83" fillId="18" borderId="11" xfId="0" applyFont="1" applyFill="1" applyBorder="1" applyAlignment="1" applyProtection="1">
      <alignment/>
      <protection hidden="1"/>
    </xf>
    <xf numFmtId="0" fontId="70" fillId="34" borderId="27" xfId="0" applyFont="1" applyFill="1" applyBorder="1" applyAlignment="1" applyProtection="1">
      <alignment/>
      <protection hidden="1"/>
    </xf>
    <xf numFmtId="0" fontId="72" fillId="25" borderId="10" xfId="0" applyFont="1" applyFill="1" applyBorder="1" applyAlignment="1" applyProtection="1">
      <alignment/>
      <protection hidden="1"/>
    </xf>
    <xf numFmtId="0" fontId="75" fillId="34" borderId="28" xfId="0" applyFont="1" applyFill="1" applyBorder="1" applyAlignment="1" applyProtection="1">
      <alignment/>
      <protection hidden="1"/>
    </xf>
    <xf numFmtId="0" fontId="75" fillId="34" borderId="0" xfId="0" applyFont="1" applyFill="1" applyBorder="1" applyAlignment="1" applyProtection="1">
      <alignment/>
      <protection hidden="1"/>
    </xf>
    <xf numFmtId="0" fontId="75" fillId="34" borderId="27" xfId="0" applyFont="1" applyFill="1" applyBorder="1" applyAlignment="1" applyProtection="1">
      <alignment/>
      <protection hidden="1"/>
    </xf>
    <xf numFmtId="0" fontId="70" fillId="33" borderId="29" xfId="0" applyFont="1" applyFill="1" applyBorder="1" applyAlignment="1" applyProtection="1">
      <alignment/>
      <protection hidden="1"/>
    </xf>
    <xf numFmtId="0" fontId="70" fillId="33" borderId="30" xfId="0" applyFont="1" applyFill="1" applyBorder="1" applyAlignment="1" applyProtection="1">
      <alignment/>
      <protection hidden="1"/>
    </xf>
    <xf numFmtId="0" fontId="70" fillId="33" borderId="31" xfId="0" applyFont="1" applyFill="1" applyBorder="1" applyAlignment="1" applyProtection="1">
      <alignment/>
      <protection hidden="1"/>
    </xf>
    <xf numFmtId="0" fontId="72" fillId="33" borderId="29" xfId="0" applyFont="1" applyFill="1" applyBorder="1" applyAlignment="1" applyProtection="1">
      <alignment/>
      <protection hidden="1"/>
    </xf>
    <xf numFmtId="0" fontId="72" fillId="33" borderId="30" xfId="0" applyFont="1" applyFill="1" applyBorder="1" applyAlignment="1" applyProtection="1">
      <alignment/>
      <protection hidden="1"/>
    </xf>
    <xf numFmtId="0" fontId="72" fillId="33" borderId="31" xfId="0" applyFont="1" applyFill="1" applyBorder="1" applyAlignment="1" applyProtection="1">
      <alignment/>
      <protection hidden="1"/>
    </xf>
    <xf numFmtId="0" fontId="72" fillId="34" borderId="29" xfId="0" applyFont="1" applyFill="1" applyBorder="1" applyAlignment="1" applyProtection="1">
      <alignment/>
      <protection hidden="1"/>
    </xf>
    <xf numFmtId="0" fontId="72" fillId="34" borderId="30" xfId="0" applyFont="1" applyFill="1" applyBorder="1" applyAlignment="1" applyProtection="1">
      <alignment/>
      <protection hidden="1"/>
    </xf>
    <xf numFmtId="0" fontId="72" fillId="34" borderId="31" xfId="0" applyFont="1" applyFill="1" applyBorder="1" applyAlignment="1" applyProtection="1">
      <alignment/>
      <protection hidden="1"/>
    </xf>
    <xf numFmtId="0" fontId="72" fillId="34" borderId="15" xfId="0" applyFont="1" applyFill="1" applyBorder="1" applyAlignment="1" applyProtection="1">
      <alignment/>
      <protection hidden="1"/>
    </xf>
    <xf numFmtId="0" fontId="80" fillId="34" borderId="32" xfId="0" applyFont="1" applyFill="1" applyBorder="1" applyAlignment="1" applyProtection="1">
      <alignment/>
      <protection hidden="1"/>
    </xf>
    <xf numFmtId="0" fontId="80" fillId="34" borderId="33" xfId="0" applyFont="1" applyFill="1" applyBorder="1" applyAlignment="1" applyProtection="1">
      <alignment/>
      <protection hidden="1"/>
    </xf>
    <xf numFmtId="0" fontId="72" fillId="34" borderId="13" xfId="0" applyFont="1" applyFill="1" applyBorder="1" applyAlignment="1" applyProtection="1">
      <alignment horizontal="center"/>
      <protection hidden="1"/>
    </xf>
    <xf numFmtId="0" fontId="70" fillId="34" borderId="0" xfId="0" applyFont="1" applyFill="1" applyBorder="1" applyAlignment="1" applyProtection="1">
      <alignment horizontal="center"/>
      <protection hidden="1"/>
    </xf>
    <xf numFmtId="0" fontId="79" fillId="33" borderId="0" xfId="0" applyFont="1" applyFill="1" applyBorder="1" applyAlignment="1" applyProtection="1">
      <alignment/>
      <protection hidden="1"/>
    </xf>
    <xf numFmtId="0" fontId="78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 horizontal="center"/>
      <protection hidden="1"/>
    </xf>
    <xf numFmtId="0" fontId="70" fillId="33" borderId="0" xfId="0" applyFont="1" applyFill="1" applyBorder="1" applyAlignment="1" applyProtection="1">
      <alignment horizontal="center"/>
      <protection hidden="1" locked="0"/>
    </xf>
    <xf numFmtId="167" fontId="2" fillId="33" borderId="0" xfId="0" applyNumberFormat="1" applyFont="1" applyFill="1" applyBorder="1" applyAlignment="1" applyProtection="1">
      <alignment/>
      <protection hidden="1"/>
    </xf>
    <xf numFmtId="2" fontId="2" fillId="33" borderId="0" xfId="0" applyNumberFormat="1" applyFont="1" applyFill="1" applyBorder="1" applyAlignment="1" applyProtection="1">
      <alignment/>
      <protection hidden="1"/>
    </xf>
    <xf numFmtId="2" fontId="74" fillId="33" borderId="0" xfId="0" applyNumberFormat="1" applyFont="1" applyFill="1" applyBorder="1" applyAlignment="1" applyProtection="1">
      <alignment/>
      <protection hidden="1"/>
    </xf>
    <xf numFmtId="0" fontId="80" fillId="33" borderId="0" xfId="0" applyFont="1" applyFill="1" applyBorder="1" applyAlignment="1" applyProtection="1">
      <alignment/>
      <protection hidden="1"/>
    </xf>
    <xf numFmtId="0" fontId="70" fillId="33" borderId="0" xfId="0" applyFont="1" applyFill="1" applyBorder="1" applyAlignment="1" applyProtection="1">
      <alignment/>
      <protection hidden="1" locked="0"/>
    </xf>
    <xf numFmtId="0" fontId="84" fillId="33" borderId="0" xfId="0" applyFont="1" applyFill="1" applyBorder="1" applyAlignment="1" applyProtection="1">
      <alignment/>
      <protection hidden="1"/>
    </xf>
    <xf numFmtId="0" fontId="76" fillId="33" borderId="0" xfId="0" applyFont="1" applyFill="1" applyBorder="1" applyAlignment="1" applyProtection="1">
      <alignment horizontal="center"/>
      <protection hidden="1"/>
    </xf>
    <xf numFmtId="2" fontId="70" fillId="33" borderId="0" xfId="0" applyNumberFormat="1" applyFont="1" applyFill="1" applyBorder="1" applyAlignment="1" applyProtection="1">
      <alignment/>
      <protection hidden="1"/>
    </xf>
    <xf numFmtId="2" fontId="70" fillId="33" borderId="0" xfId="0" applyNumberFormat="1" applyFont="1" applyFill="1" applyBorder="1" applyAlignment="1" applyProtection="1">
      <alignment horizontal="center"/>
      <protection hidden="1"/>
    </xf>
    <xf numFmtId="0" fontId="75" fillId="33" borderId="10" xfId="0" applyFont="1" applyFill="1" applyBorder="1" applyAlignment="1" applyProtection="1">
      <alignment/>
      <protection hidden="1"/>
    </xf>
    <xf numFmtId="0" fontId="78" fillId="36" borderId="29" xfId="0" applyFont="1" applyFill="1" applyBorder="1" applyAlignment="1" applyProtection="1">
      <alignment/>
      <protection hidden="1"/>
    </xf>
    <xf numFmtId="0" fontId="78" fillId="36" borderId="30" xfId="0" applyFont="1" applyFill="1" applyBorder="1" applyAlignment="1" applyProtection="1">
      <alignment/>
      <protection hidden="1"/>
    </xf>
    <xf numFmtId="0" fontId="78" fillId="36" borderId="15" xfId="0" applyFont="1" applyFill="1" applyBorder="1" applyAlignment="1" applyProtection="1">
      <alignment/>
      <protection hidden="1"/>
    </xf>
    <xf numFmtId="0" fontId="78" fillId="36" borderId="33" xfId="0" applyFont="1" applyFill="1" applyBorder="1" applyAlignment="1" applyProtection="1">
      <alignment/>
      <protection hidden="1"/>
    </xf>
    <xf numFmtId="0" fontId="70" fillId="34" borderId="11" xfId="0" applyFont="1" applyFill="1" applyBorder="1" applyAlignment="1" applyProtection="1">
      <alignment/>
      <protection hidden="1"/>
    </xf>
    <xf numFmtId="0" fontId="72" fillId="34" borderId="16" xfId="0" applyFont="1" applyFill="1" applyBorder="1" applyAlignment="1" applyProtection="1">
      <alignment/>
      <protection hidden="1"/>
    </xf>
    <xf numFmtId="0" fontId="70" fillId="33" borderId="35" xfId="0" applyFont="1" applyFill="1" applyBorder="1" applyAlignment="1" applyProtection="1">
      <alignment/>
      <protection hidden="1"/>
    </xf>
    <xf numFmtId="0" fontId="70" fillId="33" borderId="36" xfId="0" applyFont="1" applyFill="1" applyBorder="1" applyAlignment="1" applyProtection="1">
      <alignment/>
      <protection hidden="1"/>
    </xf>
    <xf numFmtId="0" fontId="70" fillId="33" borderId="15" xfId="0" applyFont="1" applyFill="1" applyBorder="1" applyAlignment="1" applyProtection="1">
      <alignment/>
      <protection hidden="1"/>
    </xf>
    <xf numFmtId="0" fontId="70" fillId="33" borderId="32" xfId="0" applyFont="1" applyFill="1" applyBorder="1" applyAlignment="1" applyProtection="1">
      <alignment/>
      <protection hidden="1"/>
    </xf>
    <xf numFmtId="0" fontId="70" fillId="33" borderId="33" xfId="0" applyFont="1" applyFill="1" applyBorder="1" applyAlignment="1" applyProtection="1">
      <alignment/>
      <protection hidden="1"/>
    </xf>
    <xf numFmtId="0" fontId="70" fillId="34" borderId="15" xfId="0" applyFont="1" applyFill="1" applyBorder="1" applyAlignment="1" applyProtection="1">
      <alignment/>
      <protection hidden="1"/>
    </xf>
    <xf numFmtId="0" fontId="70" fillId="34" borderId="32" xfId="0" applyFont="1" applyFill="1" applyBorder="1" applyAlignment="1" applyProtection="1">
      <alignment/>
      <protection hidden="1"/>
    </xf>
    <xf numFmtId="0" fontId="72" fillId="34" borderId="35" xfId="0" applyFont="1" applyFill="1" applyBorder="1" applyAlignment="1" applyProtection="1">
      <alignment/>
      <protection hidden="1"/>
    </xf>
    <xf numFmtId="0" fontId="72" fillId="34" borderId="36" xfId="0" applyFont="1" applyFill="1" applyBorder="1" applyAlignment="1" applyProtection="1">
      <alignment/>
      <protection hidden="1"/>
    </xf>
    <xf numFmtId="0" fontId="70" fillId="34" borderId="30" xfId="0" applyFont="1" applyFill="1" applyBorder="1" applyAlignment="1" applyProtection="1">
      <alignment/>
      <protection hidden="1"/>
    </xf>
    <xf numFmtId="0" fontId="70" fillId="34" borderId="31" xfId="0" applyFont="1" applyFill="1" applyBorder="1" applyAlignment="1" applyProtection="1">
      <alignment/>
      <protection hidden="1"/>
    </xf>
    <xf numFmtId="0" fontId="85" fillId="33" borderId="29" xfId="0" applyFont="1" applyFill="1" applyBorder="1" applyAlignment="1" applyProtection="1">
      <alignment/>
      <protection hidden="1"/>
    </xf>
    <xf numFmtId="0" fontId="85" fillId="33" borderId="30" xfId="0" applyFont="1" applyFill="1" applyBorder="1" applyAlignment="1" applyProtection="1">
      <alignment/>
      <protection hidden="1"/>
    </xf>
    <xf numFmtId="0" fontId="85" fillId="33" borderId="35" xfId="0" applyFont="1" applyFill="1" applyBorder="1" applyAlignment="1" applyProtection="1">
      <alignment/>
      <protection hidden="1"/>
    </xf>
    <xf numFmtId="0" fontId="85" fillId="33" borderId="0" xfId="0" applyFont="1" applyFill="1" applyBorder="1" applyAlignment="1" applyProtection="1">
      <alignment/>
      <protection hidden="1"/>
    </xf>
    <xf numFmtId="0" fontId="72" fillId="34" borderId="20" xfId="0" applyFont="1" applyFill="1" applyBorder="1" applyAlignment="1" applyProtection="1">
      <alignment horizontal="center"/>
      <protection hidden="1"/>
    </xf>
    <xf numFmtId="0" fontId="85" fillId="34" borderId="16" xfId="0" applyFont="1" applyFill="1" applyBorder="1" applyAlignment="1" applyProtection="1">
      <alignment/>
      <protection hidden="1"/>
    </xf>
    <xf numFmtId="0" fontId="70" fillId="33" borderId="10" xfId="0" applyFont="1" applyFill="1" applyBorder="1" applyAlignment="1" applyProtection="1">
      <alignment horizontal="center"/>
      <protection hidden="1"/>
    </xf>
    <xf numFmtId="0" fontId="76" fillId="33" borderId="17" xfId="0" applyFont="1" applyFill="1" applyBorder="1" applyAlignment="1" applyProtection="1">
      <alignment/>
      <protection hidden="1"/>
    </xf>
    <xf numFmtId="0" fontId="70" fillId="33" borderId="18" xfId="0" applyFont="1" applyFill="1" applyBorder="1" applyAlignment="1" applyProtection="1">
      <alignment horizontal="left"/>
      <protection hidden="1"/>
    </xf>
    <xf numFmtId="0" fontId="83" fillId="34" borderId="37" xfId="0" applyFont="1" applyFill="1" applyBorder="1" applyAlignment="1" applyProtection="1">
      <alignment/>
      <protection hidden="1"/>
    </xf>
    <xf numFmtId="2" fontId="4" fillId="34" borderId="30" xfId="0" applyNumberFormat="1" applyFont="1" applyFill="1" applyBorder="1" applyAlignment="1" applyProtection="1">
      <alignment horizontal="center"/>
      <protection hidden="1"/>
    </xf>
    <xf numFmtId="0" fontId="83" fillId="34" borderId="37" xfId="0" applyFont="1" applyFill="1" applyBorder="1" applyAlignment="1" applyProtection="1">
      <alignment horizontal="center"/>
      <protection hidden="1"/>
    </xf>
    <xf numFmtId="0" fontId="83" fillId="34" borderId="22" xfId="0" applyFont="1" applyFill="1" applyBorder="1" applyAlignment="1" applyProtection="1">
      <alignment horizontal="center"/>
      <protection hidden="1"/>
    </xf>
    <xf numFmtId="0" fontId="72" fillId="34" borderId="10" xfId="0" applyFont="1" applyFill="1" applyBorder="1" applyAlignment="1" applyProtection="1">
      <alignment/>
      <protection hidden="1"/>
    </xf>
    <xf numFmtId="0" fontId="72" fillId="34" borderId="19" xfId="0" applyFont="1" applyFill="1" applyBorder="1" applyAlignment="1" applyProtection="1">
      <alignment/>
      <protection hidden="1"/>
    </xf>
    <xf numFmtId="0" fontId="72" fillId="34" borderId="19" xfId="0" applyFont="1" applyFill="1" applyBorder="1" applyAlignment="1" applyProtection="1">
      <alignment horizontal="center"/>
      <protection hidden="1"/>
    </xf>
    <xf numFmtId="0" fontId="85" fillId="34" borderId="10" xfId="0" applyFont="1" applyFill="1" applyBorder="1" applyAlignment="1" applyProtection="1">
      <alignment/>
      <protection hidden="1"/>
    </xf>
    <xf numFmtId="0" fontId="72" fillId="34" borderId="28" xfId="0" applyFont="1" applyFill="1" applyBorder="1" applyAlignment="1" applyProtection="1">
      <alignment/>
      <protection hidden="1"/>
    </xf>
    <xf numFmtId="0" fontId="72" fillId="34" borderId="20" xfId="0" applyFont="1" applyFill="1" applyBorder="1" applyAlignment="1" applyProtection="1">
      <alignment/>
      <protection hidden="1"/>
    </xf>
    <xf numFmtId="166" fontId="86" fillId="35" borderId="15" xfId="0" applyNumberFormat="1" applyFont="1" applyFill="1" applyBorder="1" applyAlignment="1" applyProtection="1">
      <alignment horizontal="center"/>
      <protection hidden="1"/>
    </xf>
    <xf numFmtId="0" fontId="72" fillId="34" borderId="0" xfId="0" applyFont="1" applyFill="1" applyBorder="1" applyAlignment="1" applyProtection="1">
      <alignment horizontal="center"/>
      <protection hidden="1"/>
    </xf>
    <xf numFmtId="166" fontId="86" fillId="35" borderId="29" xfId="0" applyNumberFormat="1" applyFont="1" applyFill="1" applyBorder="1" applyAlignment="1" applyProtection="1">
      <alignment horizontal="center"/>
      <protection hidden="1"/>
    </xf>
    <xf numFmtId="166" fontId="86" fillId="35" borderId="16" xfId="0" applyNumberFormat="1" applyFont="1" applyFill="1" applyBorder="1" applyAlignment="1" applyProtection="1">
      <alignment horizontal="center"/>
      <protection hidden="1"/>
    </xf>
    <xf numFmtId="0" fontId="70" fillId="34" borderId="29" xfId="0" applyFont="1" applyFill="1" applyBorder="1" applyAlignment="1" applyProtection="1">
      <alignment/>
      <protection hidden="1"/>
    </xf>
    <xf numFmtId="0" fontId="87" fillId="34" borderId="29" xfId="0" applyFont="1" applyFill="1" applyBorder="1" applyAlignment="1" applyProtection="1">
      <alignment/>
      <protection hidden="1"/>
    </xf>
    <xf numFmtId="0" fontId="87" fillId="34" borderId="30" xfId="0" applyFont="1" applyFill="1" applyBorder="1" applyAlignment="1" applyProtection="1">
      <alignment/>
      <protection hidden="1"/>
    </xf>
    <xf numFmtId="0" fontId="87" fillId="34" borderId="31" xfId="0" applyFont="1" applyFill="1" applyBorder="1" applyAlignment="1" applyProtection="1">
      <alignment/>
      <protection hidden="1"/>
    </xf>
    <xf numFmtId="0" fontId="85" fillId="34" borderId="34" xfId="0" applyFont="1" applyFill="1" applyBorder="1" applyAlignment="1" applyProtection="1">
      <alignment/>
      <protection hidden="1"/>
    </xf>
    <xf numFmtId="0" fontId="83" fillId="34" borderId="16" xfId="0" applyFont="1" applyFill="1" applyBorder="1" applyAlignment="1" applyProtection="1">
      <alignment/>
      <protection hidden="1"/>
    </xf>
    <xf numFmtId="0" fontId="83" fillId="34" borderId="34" xfId="0" applyFont="1" applyFill="1" applyBorder="1" applyAlignment="1" applyProtection="1">
      <alignment/>
      <protection hidden="1"/>
    </xf>
    <xf numFmtId="0" fontId="79" fillId="37" borderId="13" xfId="0" applyFont="1" applyFill="1" applyBorder="1" applyAlignment="1" applyProtection="1">
      <alignment/>
      <protection hidden="1"/>
    </xf>
    <xf numFmtId="0" fontId="76" fillId="33" borderId="10" xfId="0" applyFont="1" applyFill="1" applyBorder="1" applyAlignment="1" applyProtection="1">
      <alignment/>
      <protection hidden="1"/>
    </xf>
    <xf numFmtId="0" fontId="76" fillId="16" borderId="10" xfId="0" applyFont="1" applyFill="1" applyBorder="1" applyAlignment="1" applyProtection="1">
      <alignment/>
      <protection hidden="1"/>
    </xf>
    <xf numFmtId="0" fontId="75" fillId="34" borderId="16" xfId="0" applyFont="1" applyFill="1" applyBorder="1" applyAlignment="1" applyProtection="1">
      <alignment/>
      <protection hidden="1"/>
    </xf>
    <xf numFmtId="0" fontId="72" fillId="34" borderId="38" xfId="0" applyFont="1" applyFill="1" applyBorder="1" applyAlignment="1" applyProtection="1">
      <alignment horizontal="center"/>
      <protection hidden="1"/>
    </xf>
    <xf numFmtId="2" fontId="72" fillId="34" borderId="39" xfId="0" applyNumberFormat="1" applyFont="1" applyFill="1" applyBorder="1" applyAlignment="1" applyProtection="1">
      <alignment horizontal="center"/>
      <protection hidden="1"/>
    </xf>
    <xf numFmtId="0" fontId="72" fillId="34" borderId="39" xfId="0" applyFont="1" applyFill="1" applyBorder="1" applyAlignment="1" applyProtection="1">
      <alignment horizontal="center"/>
      <protection hidden="1"/>
    </xf>
    <xf numFmtId="0" fontId="72" fillId="34" borderId="40" xfId="0" applyFont="1" applyFill="1" applyBorder="1" applyAlignment="1" applyProtection="1">
      <alignment horizontal="center"/>
      <protection hidden="1"/>
    </xf>
    <xf numFmtId="166" fontId="72" fillId="34" borderId="36" xfId="0" applyNumberFormat="1" applyFont="1" applyFill="1" applyBorder="1" applyAlignment="1" applyProtection="1">
      <alignment/>
      <protection hidden="1"/>
    </xf>
    <xf numFmtId="166" fontId="72" fillId="34" borderId="41" xfId="0" applyNumberFormat="1" applyFont="1" applyFill="1" applyBorder="1" applyAlignment="1" applyProtection="1">
      <alignment/>
      <protection hidden="1"/>
    </xf>
    <xf numFmtId="0" fontId="83" fillId="38" borderId="14" xfId="0" applyFont="1" applyFill="1" applyBorder="1" applyAlignment="1" applyProtection="1">
      <alignment horizontal="center"/>
      <protection hidden="1" locked="0"/>
    </xf>
    <xf numFmtId="0" fontId="83" fillId="38" borderId="12" xfId="0" applyFont="1" applyFill="1" applyBorder="1" applyAlignment="1" applyProtection="1">
      <alignment horizontal="center"/>
      <protection hidden="1" locked="0"/>
    </xf>
    <xf numFmtId="0" fontId="76" fillId="38" borderId="0" xfId="0" applyFont="1" applyFill="1" applyBorder="1" applyAlignment="1" applyProtection="1">
      <alignment/>
      <protection hidden="1"/>
    </xf>
    <xf numFmtId="0" fontId="75" fillId="33" borderId="15" xfId="0" applyFont="1" applyFill="1" applyBorder="1" applyAlignment="1" applyProtection="1">
      <alignment/>
      <protection hidden="1"/>
    </xf>
    <xf numFmtId="0" fontId="75" fillId="33" borderId="32" xfId="0" applyFont="1" applyFill="1" applyBorder="1" applyAlignment="1" applyProtection="1">
      <alignment/>
      <protection hidden="1"/>
    </xf>
    <xf numFmtId="0" fontId="75" fillId="17" borderId="15" xfId="0" applyFont="1" applyFill="1" applyBorder="1" applyAlignment="1" applyProtection="1">
      <alignment/>
      <protection hidden="1"/>
    </xf>
    <xf numFmtId="0" fontId="75" fillId="17" borderId="32" xfId="0" applyFont="1" applyFill="1" applyBorder="1" applyAlignment="1" applyProtection="1">
      <alignment/>
      <protection hidden="1"/>
    </xf>
    <xf numFmtId="0" fontId="75" fillId="36" borderId="18" xfId="0" applyFont="1" applyFill="1" applyBorder="1" applyAlignment="1" applyProtection="1">
      <alignment/>
      <protection hidden="1"/>
    </xf>
    <xf numFmtId="0" fontId="75" fillId="36" borderId="25" xfId="0" applyFont="1" applyFill="1" applyBorder="1" applyAlignment="1" applyProtection="1">
      <alignment/>
      <protection hidden="1"/>
    </xf>
    <xf numFmtId="0" fontId="76" fillId="10" borderId="18" xfId="0" applyFont="1" applyFill="1" applyBorder="1" applyAlignment="1" applyProtection="1">
      <alignment/>
      <protection hidden="1"/>
    </xf>
    <xf numFmtId="0" fontId="75" fillId="33" borderId="35" xfId="0" applyFont="1" applyFill="1" applyBorder="1" applyAlignment="1" applyProtection="1">
      <alignment/>
      <protection hidden="1"/>
    </xf>
    <xf numFmtId="0" fontId="75" fillId="33" borderId="0" xfId="0" applyFont="1" applyFill="1" applyBorder="1" applyAlignment="1" applyProtection="1">
      <alignment/>
      <protection hidden="1"/>
    </xf>
    <xf numFmtId="0" fontId="75" fillId="33" borderId="36" xfId="0" applyFont="1" applyFill="1" applyBorder="1" applyAlignment="1" applyProtection="1">
      <alignment/>
      <protection hidden="1"/>
    </xf>
    <xf numFmtId="0" fontId="75" fillId="33" borderId="33" xfId="0" applyFont="1" applyFill="1" applyBorder="1" applyAlignment="1" applyProtection="1">
      <alignment/>
      <protection hidden="1"/>
    </xf>
    <xf numFmtId="0" fontId="70" fillId="34" borderId="42" xfId="0" applyFont="1" applyFill="1" applyBorder="1" applyAlignment="1" applyProtection="1">
      <alignment/>
      <protection hidden="1"/>
    </xf>
    <xf numFmtId="0" fontId="70" fillId="34" borderId="22" xfId="0" applyFont="1" applyFill="1" applyBorder="1" applyAlignment="1" applyProtection="1">
      <alignment/>
      <protection hidden="1"/>
    </xf>
    <xf numFmtId="0" fontId="70" fillId="34" borderId="23" xfId="0" applyFont="1" applyFill="1" applyBorder="1" applyAlignment="1" applyProtection="1">
      <alignment/>
      <protection hidden="1"/>
    </xf>
    <xf numFmtId="0" fontId="70" fillId="34" borderId="21" xfId="0" applyFont="1" applyFill="1" applyBorder="1" applyAlignment="1" applyProtection="1">
      <alignment/>
      <protection hidden="1"/>
    </xf>
    <xf numFmtId="0" fontId="70" fillId="34" borderId="28" xfId="0" applyFont="1" applyFill="1" applyBorder="1" applyAlignment="1" applyProtection="1">
      <alignment/>
      <protection hidden="1"/>
    </xf>
    <xf numFmtId="0" fontId="70" fillId="34" borderId="0" xfId="0" applyFont="1" applyFill="1" applyBorder="1" applyAlignment="1" applyProtection="1">
      <alignment/>
      <protection hidden="1"/>
    </xf>
    <xf numFmtId="0" fontId="70" fillId="34" borderId="18" xfId="0" applyFont="1" applyFill="1" applyBorder="1" applyAlignment="1" applyProtection="1">
      <alignment/>
      <protection hidden="1"/>
    </xf>
    <xf numFmtId="0" fontId="70" fillId="34" borderId="24" xfId="0" applyFont="1" applyFill="1" applyBorder="1" applyAlignment="1" applyProtection="1">
      <alignment/>
      <protection hidden="1"/>
    </xf>
    <xf numFmtId="0" fontId="70" fillId="34" borderId="25" xfId="0" applyFont="1" applyFill="1" applyBorder="1" applyAlignment="1" applyProtection="1">
      <alignment/>
      <protection hidden="1"/>
    </xf>
    <xf numFmtId="0" fontId="75" fillId="34" borderId="30" xfId="0" applyFont="1" applyFill="1" applyBorder="1" applyAlignment="1" applyProtection="1">
      <alignment/>
      <protection hidden="1"/>
    </xf>
    <xf numFmtId="0" fontId="75" fillId="34" borderId="32" xfId="0" applyFont="1" applyFill="1" applyBorder="1" applyAlignment="1" applyProtection="1">
      <alignment/>
      <protection hidden="1"/>
    </xf>
    <xf numFmtId="0" fontId="71" fillId="13" borderId="0" xfId="0" applyFont="1" applyFill="1" applyAlignment="1">
      <alignment/>
    </xf>
    <xf numFmtId="0" fontId="88" fillId="13" borderId="0" xfId="0" applyFont="1" applyFill="1" applyAlignment="1">
      <alignment horizontal="center"/>
    </xf>
    <xf numFmtId="0" fontId="71" fillId="34" borderId="0" xfId="0" applyFont="1" applyFill="1" applyAlignment="1" applyProtection="1">
      <alignment horizontal="center"/>
      <protection hidden="1"/>
    </xf>
    <xf numFmtId="0" fontId="71" fillId="34" borderId="36" xfId="0" applyFont="1" applyFill="1" applyBorder="1" applyAlignment="1" applyProtection="1">
      <alignment horizontal="right"/>
      <protection hidden="1"/>
    </xf>
    <xf numFmtId="0" fontId="71" fillId="34" borderId="29" xfId="0" applyFont="1" applyFill="1" applyBorder="1" applyAlignment="1" applyProtection="1">
      <alignment/>
      <protection hidden="1"/>
    </xf>
    <xf numFmtId="0" fontId="71" fillId="34" borderId="30" xfId="0" applyFont="1" applyFill="1" applyBorder="1" applyAlignment="1" applyProtection="1">
      <alignment/>
      <protection hidden="1"/>
    </xf>
    <xf numFmtId="0" fontId="71" fillId="34" borderId="31" xfId="0" applyFont="1" applyFill="1" applyBorder="1" applyAlignment="1" applyProtection="1">
      <alignment/>
      <protection hidden="1"/>
    </xf>
    <xf numFmtId="0" fontId="71" fillId="34" borderId="35" xfId="0" applyFont="1" applyFill="1" applyBorder="1" applyAlignment="1" applyProtection="1">
      <alignment/>
      <protection hidden="1"/>
    </xf>
    <xf numFmtId="0" fontId="71" fillId="34" borderId="0" xfId="0" applyFont="1" applyFill="1" applyBorder="1" applyAlignment="1" applyProtection="1">
      <alignment/>
      <protection hidden="1"/>
    </xf>
    <xf numFmtId="0" fontId="71" fillId="34" borderId="14" xfId="0" applyFont="1" applyFill="1" applyBorder="1" applyAlignment="1" applyProtection="1">
      <alignment horizontal="center"/>
      <protection hidden="1"/>
    </xf>
    <xf numFmtId="0" fontId="71" fillId="34" borderId="43" xfId="0" applyFont="1" applyFill="1" applyBorder="1" applyAlignment="1" applyProtection="1">
      <alignment horizontal="center"/>
      <protection hidden="1"/>
    </xf>
    <xf numFmtId="0" fontId="71" fillId="34" borderId="15" xfId="0" applyFont="1" applyFill="1" applyBorder="1" applyAlignment="1" applyProtection="1">
      <alignment/>
      <protection hidden="1"/>
    </xf>
    <xf numFmtId="0" fontId="71" fillId="34" borderId="32" xfId="0" applyFont="1" applyFill="1" applyBorder="1" applyAlignment="1" applyProtection="1">
      <alignment/>
      <protection hidden="1"/>
    </xf>
    <xf numFmtId="0" fontId="71" fillId="34" borderId="33" xfId="0" applyFont="1" applyFill="1" applyBorder="1" applyAlignment="1" applyProtection="1">
      <alignment/>
      <protection hidden="1"/>
    </xf>
    <xf numFmtId="2" fontId="89" fillId="35" borderId="0" xfId="0" applyNumberFormat="1" applyFont="1" applyFill="1" applyAlignment="1" applyProtection="1">
      <alignment/>
      <protection hidden="1"/>
    </xf>
    <xf numFmtId="167" fontId="89" fillId="35" borderId="0" xfId="0" applyNumberFormat="1" applyFont="1" applyFill="1" applyAlignment="1" applyProtection="1">
      <alignment/>
      <protection hidden="1"/>
    </xf>
    <xf numFmtId="0" fontId="90" fillId="33" borderId="19" xfId="0" applyFont="1" applyFill="1" applyBorder="1" applyAlignment="1" applyProtection="1">
      <alignment horizontal="center"/>
      <protection hidden="1" locked="0"/>
    </xf>
    <xf numFmtId="0" fontId="71" fillId="34" borderId="29" xfId="0" applyFont="1" applyFill="1" applyBorder="1" applyAlignment="1">
      <alignment/>
    </xf>
    <xf numFmtId="0" fontId="71" fillId="34" borderId="30" xfId="0" applyFont="1" applyFill="1" applyBorder="1" applyAlignment="1">
      <alignment/>
    </xf>
    <xf numFmtId="0" fontId="71" fillId="34" borderId="31" xfId="0" applyFont="1" applyFill="1" applyBorder="1" applyAlignment="1">
      <alignment/>
    </xf>
    <xf numFmtId="0" fontId="90" fillId="39" borderId="16" xfId="0" applyFont="1" applyFill="1" applyBorder="1" applyAlignment="1" applyProtection="1">
      <alignment/>
      <protection hidden="1"/>
    </xf>
    <xf numFmtId="0" fontId="90" fillId="39" borderId="34" xfId="0" applyFont="1" applyFill="1" applyBorder="1" applyAlignment="1" applyProtection="1">
      <alignment/>
      <protection hidden="1"/>
    </xf>
    <xf numFmtId="0" fontId="71" fillId="39" borderId="31" xfId="0" applyFont="1" applyFill="1" applyBorder="1" applyAlignment="1" applyProtection="1">
      <alignment/>
      <protection hidden="1"/>
    </xf>
    <xf numFmtId="0" fontId="71" fillId="34" borderId="10" xfId="0" applyFont="1" applyFill="1" applyBorder="1" applyAlignment="1" applyProtection="1">
      <alignment/>
      <protection hidden="1"/>
    </xf>
    <xf numFmtId="0" fontId="71" fillId="34" borderId="42" xfId="0" applyFont="1" applyFill="1" applyBorder="1" applyAlignment="1" applyProtection="1">
      <alignment/>
      <protection hidden="1"/>
    </xf>
    <xf numFmtId="0" fontId="91" fillId="33" borderId="14" xfId="0" applyFont="1" applyFill="1" applyBorder="1" applyAlignment="1" applyProtection="1">
      <alignment horizontal="center"/>
      <protection hidden="1" locked="0"/>
    </xf>
    <xf numFmtId="0" fontId="90" fillId="34" borderId="29" xfId="0" applyFont="1" applyFill="1" applyBorder="1" applyAlignment="1" applyProtection="1">
      <alignment/>
      <protection hidden="1"/>
    </xf>
    <xf numFmtId="0" fontId="90" fillId="34" borderId="31" xfId="0" applyFont="1" applyFill="1" applyBorder="1" applyAlignment="1" applyProtection="1">
      <alignment/>
      <protection hidden="1"/>
    </xf>
    <xf numFmtId="0" fontId="90" fillId="34" borderId="35" xfId="0" applyFont="1" applyFill="1" applyBorder="1" applyAlignment="1" applyProtection="1">
      <alignment/>
      <protection hidden="1"/>
    </xf>
    <xf numFmtId="0" fontId="90" fillId="34" borderId="36" xfId="0" applyFont="1" applyFill="1" applyBorder="1" applyAlignment="1" applyProtection="1">
      <alignment/>
      <protection hidden="1"/>
    </xf>
    <xf numFmtId="0" fontId="90" fillId="34" borderId="15" xfId="0" applyFont="1" applyFill="1" applyBorder="1" applyAlignment="1" applyProtection="1">
      <alignment/>
      <protection hidden="1"/>
    </xf>
    <xf numFmtId="0" fontId="90" fillId="34" borderId="33" xfId="0" applyFont="1" applyFill="1" applyBorder="1" applyAlignment="1" applyProtection="1">
      <alignment/>
      <protection hidden="1"/>
    </xf>
    <xf numFmtId="0" fontId="71" fillId="34" borderId="14" xfId="0" applyFont="1" applyFill="1" applyBorder="1" applyAlignment="1" applyProtection="1">
      <alignment/>
      <protection hidden="1"/>
    </xf>
    <xf numFmtId="0" fontId="71" fillId="34" borderId="13" xfId="0" applyFont="1" applyFill="1" applyBorder="1" applyAlignment="1" applyProtection="1">
      <alignment/>
      <protection hidden="1"/>
    </xf>
    <xf numFmtId="2" fontId="89" fillId="35" borderId="13" xfId="0" applyNumberFormat="1" applyFont="1" applyFill="1" applyBorder="1" applyAlignment="1" applyProtection="1">
      <alignment horizontal="center"/>
      <protection hidden="1"/>
    </xf>
    <xf numFmtId="0" fontId="71" fillId="34" borderId="0" xfId="0" applyFont="1" applyFill="1" applyAlignment="1" applyProtection="1">
      <alignment/>
      <protection hidden="1"/>
    </xf>
    <xf numFmtId="0" fontId="71" fillId="34" borderId="17" xfId="0" applyFont="1" applyFill="1" applyBorder="1" applyAlignment="1" applyProtection="1">
      <alignment/>
      <protection hidden="1"/>
    </xf>
    <xf numFmtId="2" fontId="71" fillId="34" borderId="14" xfId="0" applyNumberFormat="1" applyFont="1" applyFill="1" applyBorder="1" applyAlignment="1" applyProtection="1">
      <alignment horizontal="center"/>
      <protection hidden="1"/>
    </xf>
    <xf numFmtId="2" fontId="71" fillId="34" borderId="14" xfId="0" applyNumberFormat="1" applyFont="1" applyFill="1" applyBorder="1" applyAlignment="1" applyProtection="1">
      <alignment/>
      <protection hidden="1"/>
    </xf>
    <xf numFmtId="0" fontId="3" fillId="34" borderId="22" xfId="0" applyFont="1" applyFill="1" applyBorder="1" applyAlignment="1" applyProtection="1">
      <alignment/>
      <protection hidden="1"/>
    </xf>
    <xf numFmtId="0" fontId="3" fillId="34" borderId="23" xfId="0" applyFont="1" applyFill="1" applyBorder="1" applyAlignment="1" applyProtection="1">
      <alignment/>
      <protection hidden="1"/>
    </xf>
    <xf numFmtId="0" fontId="3" fillId="34" borderId="21" xfId="0" applyFont="1" applyFill="1" applyBorder="1" applyAlignment="1" applyProtection="1">
      <alignment/>
      <protection hidden="1"/>
    </xf>
    <xf numFmtId="0" fontId="3" fillId="34" borderId="28" xfId="0" applyFont="1" applyFill="1" applyBorder="1" applyAlignment="1" applyProtection="1">
      <alignment/>
      <protection hidden="1"/>
    </xf>
    <xf numFmtId="0" fontId="3" fillId="34" borderId="0" xfId="0" applyFont="1" applyFill="1" applyBorder="1" applyAlignment="1" applyProtection="1">
      <alignment/>
      <protection hidden="1"/>
    </xf>
    <xf numFmtId="0" fontId="3" fillId="34" borderId="27" xfId="0" applyFont="1" applyFill="1" applyBorder="1" applyAlignment="1" applyProtection="1">
      <alignment/>
      <protection hidden="1"/>
    </xf>
    <xf numFmtId="0" fontId="3" fillId="34" borderId="18" xfId="0" applyFont="1" applyFill="1" applyBorder="1" applyAlignment="1" applyProtection="1">
      <alignment/>
      <protection hidden="1"/>
    </xf>
    <xf numFmtId="0" fontId="3" fillId="34" borderId="24" xfId="0" applyFont="1" applyFill="1" applyBorder="1" applyAlignment="1" applyProtection="1">
      <alignment/>
      <protection hidden="1"/>
    </xf>
    <xf numFmtId="0" fontId="3" fillId="34" borderId="25" xfId="0" applyFont="1" applyFill="1" applyBorder="1" applyAlignment="1" applyProtection="1">
      <alignment/>
      <protection hidden="1"/>
    </xf>
    <xf numFmtId="0" fontId="71" fillId="34" borderId="22" xfId="0" applyFont="1" applyFill="1" applyBorder="1" applyAlignment="1" applyProtection="1">
      <alignment/>
      <protection hidden="1"/>
    </xf>
    <xf numFmtId="0" fontId="71" fillId="34" borderId="23" xfId="0" applyFont="1" applyFill="1" applyBorder="1" applyAlignment="1" applyProtection="1">
      <alignment/>
      <protection hidden="1"/>
    </xf>
    <xf numFmtId="0" fontId="71" fillId="34" borderId="21" xfId="0" applyFont="1" applyFill="1" applyBorder="1" applyAlignment="1" applyProtection="1">
      <alignment/>
      <protection hidden="1"/>
    </xf>
    <xf numFmtId="0" fontId="71" fillId="34" borderId="18" xfId="0" applyFont="1" applyFill="1" applyBorder="1" applyAlignment="1" applyProtection="1">
      <alignment/>
      <protection hidden="1"/>
    </xf>
    <xf numFmtId="0" fontId="71" fillId="34" borderId="24" xfId="0" applyFont="1" applyFill="1" applyBorder="1" applyAlignment="1" applyProtection="1">
      <alignment/>
      <protection hidden="1"/>
    </xf>
    <xf numFmtId="0" fontId="71" fillId="34" borderId="25" xfId="0" applyFont="1" applyFill="1" applyBorder="1" applyAlignment="1" applyProtection="1">
      <alignment/>
      <protection hidden="1"/>
    </xf>
    <xf numFmtId="2" fontId="71" fillId="34" borderId="12" xfId="0" applyNumberFormat="1" applyFont="1" applyFill="1" applyBorder="1" applyAlignment="1" applyProtection="1">
      <alignment horizontal="center"/>
      <protection hidden="1"/>
    </xf>
    <xf numFmtId="0" fontId="71" fillId="13" borderId="0" xfId="0" applyFont="1" applyFill="1" applyAlignment="1" applyProtection="1">
      <alignment/>
      <protection hidden="1"/>
    </xf>
    <xf numFmtId="0" fontId="71" fillId="13" borderId="0" xfId="0" applyFont="1" applyFill="1" applyBorder="1" applyAlignment="1" applyProtection="1">
      <alignment horizontal="center"/>
      <protection hidden="1"/>
    </xf>
    <xf numFmtId="0" fontId="71" fillId="13" borderId="0" xfId="0" applyFont="1" applyFill="1" applyBorder="1" applyAlignment="1" applyProtection="1">
      <alignment/>
      <protection hidden="1"/>
    </xf>
    <xf numFmtId="2" fontId="92" fillId="13" borderId="0" xfId="0" applyNumberFormat="1" applyFont="1" applyFill="1" applyAlignment="1" applyProtection="1">
      <alignment/>
      <protection hidden="1"/>
    </xf>
    <xf numFmtId="0" fontId="3" fillId="13" borderId="0" xfId="0" applyFont="1" applyFill="1" applyAlignment="1" applyProtection="1">
      <alignment/>
      <protection hidden="1"/>
    </xf>
    <xf numFmtId="0" fontId="71" fillId="13" borderId="21" xfId="0" applyFont="1" applyFill="1" applyBorder="1" applyAlignment="1" applyProtection="1">
      <alignment/>
      <protection hidden="1"/>
    </xf>
    <xf numFmtId="2" fontId="71" fillId="34" borderId="23" xfId="0" applyNumberFormat="1" applyFont="1" applyFill="1" applyBorder="1" applyAlignment="1" applyProtection="1">
      <alignment horizontal="center"/>
      <protection hidden="1"/>
    </xf>
    <xf numFmtId="2" fontId="71" fillId="34" borderId="23" xfId="0" applyNumberFormat="1" applyFont="1" applyFill="1" applyBorder="1" applyAlignment="1" applyProtection="1">
      <alignment/>
      <protection hidden="1"/>
    </xf>
    <xf numFmtId="0" fontId="71" fillId="34" borderId="28" xfId="0" applyFont="1" applyFill="1" applyBorder="1" applyAlignment="1" applyProtection="1">
      <alignment/>
      <protection hidden="1"/>
    </xf>
    <xf numFmtId="2" fontId="71" fillId="34" borderId="0" xfId="0" applyNumberFormat="1" applyFont="1" applyFill="1" applyBorder="1" applyAlignment="1" applyProtection="1">
      <alignment/>
      <protection hidden="1"/>
    </xf>
    <xf numFmtId="0" fontId="71" fillId="34" borderId="27" xfId="0" applyFont="1" applyFill="1" applyBorder="1" applyAlignment="1" applyProtection="1">
      <alignment/>
      <protection hidden="1"/>
    </xf>
    <xf numFmtId="0" fontId="71" fillId="34" borderId="18" xfId="0" applyFont="1" applyFill="1" applyBorder="1" applyAlignment="1">
      <alignment/>
    </xf>
    <xf numFmtId="0" fontId="71" fillId="34" borderId="24" xfId="0" applyFont="1" applyFill="1" applyBorder="1" applyAlignment="1">
      <alignment/>
    </xf>
    <xf numFmtId="2" fontId="71" fillId="34" borderId="26" xfId="0" applyNumberFormat="1" applyFont="1" applyFill="1" applyBorder="1" applyAlignment="1">
      <alignment/>
    </xf>
    <xf numFmtId="0" fontId="71" fillId="34" borderId="25" xfId="0" applyFont="1" applyFill="1" applyBorder="1" applyAlignment="1">
      <alignment/>
    </xf>
    <xf numFmtId="2" fontId="71" fillId="34" borderId="23" xfId="0" applyNumberFormat="1" applyFont="1" applyFill="1" applyBorder="1" applyAlignment="1" applyProtection="1">
      <alignment/>
      <protection hidden="1"/>
    </xf>
    <xf numFmtId="0" fontId="71" fillId="34" borderId="26" xfId="0" applyFont="1" applyFill="1" applyBorder="1" applyAlignment="1">
      <alignment/>
    </xf>
    <xf numFmtId="0" fontId="71" fillId="34" borderId="26" xfId="0" applyFont="1" applyFill="1" applyBorder="1" applyAlignment="1" applyProtection="1">
      <alignment/>
      <protection hidden="1"/>
    </xf>
    <xf numFmtId="0" fontId="93" fillId="34" borderId="12" xfId="0" applyFont="1" applyFill="1" applyBorder="1" applyAlignment="1">
      <alignment/>
    </xf>
    <xf numFmtId="0" fontId="70" fillId="37" borderId="22" xfId="0" applyFont="1" applyFill="1" applyBorder="1" applyAlignment="1" applyProtection="1">
      <alignment/>
      <protection hidden="1"/>
    </xf>
    <xf numFmtId="0" fontId="70" fillId="37" borderId="23" xfId="0" applyFont="1" applyFill="1" applyBorder="1" applyAlignment="1" applyProtection="1">
      <alignment/>
      <protection hidden="1"/>
    </xf>
    <xf numFmtId="0" fontId="70" fillId="37" borderId="21" xfId="0" applyFont="1" applyFill="1" applyBorder="1" applyAlignment="1" applyProtection="1">
      <alignment/>
      <protection hidden="1"/>
    </xf>
    <xf numFmtId="0" fontId="70" fillId="37" borderId="18" xfId="0" applyFont="1" applyFill="1" applyBorder="1" applyAlignment="1" applyProtection="1">
      <alignment/>
      <protection hidden="1"/>
    </xf>
    <xf numFmtId="0" fontId="70" fillId="37" borderId="24" xfId="0" applyFont="1" applyFill="1" applyBorder="1" applyAlignment="1" applyProtection="1">
      <alignment/>
      <protection hidden="1"/>
    </xf>
    <xf numFmtId="0" fontId="70" fillId="37" borderId="25" xfId="0" applyFont="1" applyFill="1" applyBorder="1" applyAlignment="1" applyProtection="1">
      <alignment/>
      <protection hidden="1"/>
    </xf>
    <xf numFmtId="0" fontId="70" fillId="37" borderId="28" xfId="0" applyFont="1" applyFill="1" applyBorder="1" applyAlignment="1" applyProtection="1">
      <alignment/>
      <protection hidden="1"/>
    </xf>
    <xf numFmtId="0" fontId="70" fillId="37" borderId="27" xfId="0" applyFont="1" applyFill="1" applyBorder="1" applyAlignment="1" applyProtection="1">
      <alignment/>
      <protection hidden="1"/>
    </xf>
    <xf numFmtId="0" fontId="94" fillId="19" borderId="22" xfId="0" applyFont="1" applyFill="1" applyBorder="1" applyAlignment="1" applyProtection="1">
      <alignment/>
      <protection hidden="1"/>
    </xf>
    <xf numFmtId="0" fontId="94" fillId="19" borderId="23" xfId="0" applyFont="1" applyFill="1" applyBorder="1" applyAlignment="1" applyProtection="1">
      <alignment/>
      <protection hidden="1"/>
    </xf>
    <xf numFmtId="0" fontId="95" fillId="19" borderId="21" xfId="0" applyFont="1" applyFill="1" applyBorder="1" applyAlignment="1" applyProtection="1">
      <alignment/>
      <protection hidden="1"/>
    </xf>
    <xf numFmtId="0" fontId="94" fillId="19" borderId="28" xfId="0" applyFont="1" applyFill="1" applyBorder="1" applyAlignment="1" applyProtection="1">
      <alignment/>
      <protection hidden="1"/>
    </xf>
    <xf numFmtId="0" fontId="94" fillId="19" borderId="0" xfId="0" applyFont="1" applyFill="1" applyBorder="1" applyAlignment="1" applyProtection="1">
      <alignment/>
      <protection hidden="1"/>
    </xf>
    <xf numFmtId="0" fontId="95" fillId="19" borderId="27" xfId="0" applyFont="1" applyFill="1" applyBorder="1" applyAlignment="1" applyProtection="1">
      <alignment/>
      <protection hidden="1"/>
    </xf>
    <xf numFmtId="0" fontId="94" fillId="19" borderId="18" xfId="0" applyFont="1" applyFill="1" applyBorder="1" applyAlignment="1" applyProtection="1">
      <alignment/>
      <protection hidden="1"/>
    </xf>
    <xf numFmtId="0" fontId="94" fillId="19" borderId="24" xfId="0" applyFont="1" applyFill="1" applyBorder="1" applyAlignment="1" applyProtection="1">
      <alignment/>
      <protection hidden="1"/>
    </xf>
    <xf numFmtId="0" fontId="95" fillId="19" borderId="25" xfId="0" applyFont="1" applyFill="1" applyBorder="1" applyAlignment="1" applyProtection="1">
      <alignment/>
      <protection hidden="1"/>
    </xf>
    <xf numFmtId="0" fontId="96" fillId="0" borderId="18" xfId="0" applyFont="1" applyFill="1" applyBorder="1" applyAlignment="1" applyProtection="1">
      <alignment/>
      <protection hidden="1"/>
    </xf>
    <xf numFmtId="0" fontId="96" fillId="0" borderId="24" xfId="0" applyFont="1" applyFill="1" applyBorder="1" applyAlignment="1" applyProtection="1">
      <alignment horizontal="center" wrapText="1"/>
      <protection hidden="1"/>
    </xf>
    <xf numFmtId="0" fontId="96" fillId="0" borderId="24" xfId="0" applyFont="1" applyFill="1" applyBorder="1" applyAlignment="1" applyProtection="1">
      <alignment/>
      <protection hidden="1"/>
    </xf>
    <xf numFmtId="0" fontId="96" fillId="0" borderId="24" xfId="0" applyFont="1" applyFill="1" applyBorder="1" applyAlignment="1" applyProtection="1">
      <alignment horizontal="center"/>
      <protection hidden="1" locked="0"/>
    </xf>
    <xf numFmtId="0" fontId="97" fillId="0" borderId="25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 horizontal="center" wrapText="1"/>
      <protection hidden="1"/>
    </xf>
    <xf numFmtId="0" fontId="98" fillId="37" borderId="28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horizontal="center" wrapText="1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6" fillId="37" borderId="18" xfId="0" applyFont="1" applyFill="1" applyBorder="1" applyAlignment="1" applyProtection="1">
      <alignment/>
      <protection hidden="1"/>
    </xf>
    <xf numFmtId="0" fontId="96" fillId="37" borderId="24" xfId="0" applyFont="1" applyFill="1" applyBorder="1" applyAlignment="1" applyProtection="1">
      <alignment horizontal="center" wrapText="1"/>
      <protection hidden="1"/>
    </xf>
    <xf numFmtId="0" fontId="98" fillId="33" borderId="0" xfId="0" applyFont="1" applyFill="1" applyBorder="1" applyAlignment="1" applyProtection="1">
      <alignment/>
      <protection hidden="1"/>
    </xf>
    <xf numFmtId="0" fontId="98" fillId="33" borderId="0" xfId="0" applyFont="1" applyFill="1" applyBorder="1" applyAlignment="1" applyProtection="1">
      <alignment horizontal="center"/>
      <protection hidden="1"/>
    </xf>
    <xf numFmtId="0" fontId="98" fillId="37" borderId="21" xfId="0" applyFont="1" applyFill="1" applyBorder="1" applyAlignment="1" applyProtection="1">
      <alignment horizontal="center" wrapText="1"/>
      <protection hidden="1"/>
    </xf>
    <xf numFmtId="0" fontId="98" fillId="37" borderId="27" xfId="0" applyFont="1" applyFill="1" applyBorder="1" applyAlignment="1" applyProtection="1">
      <alignment horizontal="center" wrapText="1"/>
      <protection hidden="1"/>
    </xf>
    <xf numFmtId="0" fontId="96" fillId="37" borderId="25" xfId="0" applyFont="1" applyFill="1" applyBorder="1" applyAlignment="1" applyProtection="1">
      <alignment horizontal="center" wrapText="1"/>
      <protection hidden="1"/>
    </xf>
    <xf numFmtId="0" fontId="98" fillId="33" borderId="0" xfId="0" applyFont="1" applyFill="1" applyBorder="1" applyAlignment="1" applyProtection="1">
      <alignment horizontal="center"/>
      <protection hidden="1" locked="0"/>
    </xf>
    <xf numFmtId="0" fontId="99" fillId="33" borderId="0" xfId="0" applyFont="1" applyFill="1" applyBorder="1" applyAlignment="1" applyProtection="1">
      <alignment/>
      <protection hidden="1"/>
    </xf>
    <xf numFmtId="0" fontId="96" fillId="33" borderId="0" xfId="0" applyFont="1" applyFill="1" applyBorder="1" applyAlignment="1" applyProtection="1">
      <alignment/>
      <protection hidden="1"/>
    </xf>
    <xf numFmtId="0" fontId="96" fillId="33" borderId="0" xfId="0" applyFont="1" applyFill="1" applyBorder="1" applyAlignment="1" applyProtection="1">
      <alignment horizontal="center"/>
      <protection hidden="1" locked="0"/>
    </xf>
    <xf numFmtId="0" fontId="97" fillId="33" borderId="0" xfId="0" applyFont="1" applyFill="1" applyBorder="1" applyAlignment="1" applyProtection="1">
      <alignment/>
      <protection hidden="1"/>
    </xf>
    <xf numFmtId="0" fontId="95" fillId="19" borderId="23" xfId="0" applyFont="1" applyFill="1" applyBorder="1" applyAlignment="1" applyProtection="1">
      <alignment/>
      <protection hidden="1"/>
    </xf>
    <xf numFmtId="0" fontId="95" fillId="19" borderId="0" xfId="0" applyFont="1" applyFill="1" applyBorder="1" applyAlignment="1" applyProtection="1">
      <alignment/>
      <protection hidden="1"/>
    </xf>
    <xf numFmtId="0" fontId="95" fillId="19" borderId="24" xfId="0" applyFont="1" applyFill="1" applyBorder="1" applyAlignment="1" applyProtection="1">
      <alignment/>
      <protection hidden="1"/>
    </xf>
    <xf numFmtId="0" fontId="72" fillId="34" borderId="37" xfId="0" applyFont="1" applyFill="1" applyBorder="1" applyAlignment="1" applyProtection="1">
      <alignment horizontal="center"/>
      <protection hidden="1"/>
    </xf>
    <xf numFmtId="2" fontId="74" fillId="35" borderId="22" xfId="0" applyNumberFormat="1" applyFont="1" applyFill="1" applyBorder="1" applyAlignment="1" applyProtection="1">
      <alignment/>
      <protection hidden="1"/>
    </xf>
    <xf numFmtId="0" fontId="98" fillId="14" borderId="22" xfId="0" applyFont="1" applyFill="1" applyBorder="1" applyAlignment="1" applyProtection="1">
      <alignment/>
      <protection hidden="1"/>
    </xf>
    <xf numFmtId="0" fontId="98" fillId="14" borderId="23" xfId="0" applyFont="1" applyFill="1" applyBorder="1" applyAlignment="1" applyProtection="1">
      <alignment horizontal="center" wrapText="1"/>
      <protection hidden="1"/>
    </xf>
    <xf numFmtId="0" fontId="98" fillId="14" borderId="23" xfId="0" applyFont="1" applyFill="1" applyBorder="1" applyAlignment="1" applyProtection="1">
      <alignment/>
      <protection hidden="1"/>
    </xf>
    <xf numFmtId="0" fontId="98" fillId="14" borderId="21" xfId="0" applyFont="1" applyFill="1" applyBorder="1" applyAlignment="1" applyProtection="1">
      <alignment horizontal="center"/>
      <protection hidden="1" locked="0"/>
    </xf>
    <xf numFmtId="0" fontId="98" fillId="14" borderId="28" xfId="0" applyFont="1" applyFill="1" applyBorder="1" applyAlignment="1" applyProtection="1">
      <alignment/>
      <protection hidden="1"/>
    </xf>
    <xf numFmtId="0" fontId="98" fillId="14" borderId="0" xfId="0" applyFont="1" applyFill="1" applyBorder="1" applyAlignment="1" applyProtection="1">
      <alignment horizontal="center" wrapText="1"/>
      <protection hidden="1"/>
    </xf>
    <xf numFmtId="0" fontId="98" fillId="14" borderId="0" xfId="0" applyFont="1" applyFill="1" applyBorder="1" applyAlignment="1" applyProtection="1">
      <alignment/>
      <protection hidden="1"/>
    </xf>
    <xf numFmtId="0" fontId="98" fillId="14" borderId="27" xfId="0" applyFont="1" applyFill="1" applyBorder="1" applyAlignment="1" applyProtection="1">
      <alignment horizontal="center"/>
      <protection hidden="1"/>
    </xf>
    <xf numFmtId="0" fontId="98" fillId="14" borderId="18" xfId="0" applyFont="1" applyFill="1" applyBorder="1" applyAlignment="1" applyProtection="1">
      <alignment/>
      <protection hidden="1"/>
    </xf>
    <xf numFmtId="0" fontId="98" fillId="14" borderId="24" xfId="0" applyFont="1" applyFill="1" applyBorder="1" applyAlignment="1" applyProtection="1">
      <alignment/>
      <protection hidden="1"/>
    </xf>
    <xf numFmtId="0" fontId="98" fillId="14" borderId="24" xfId="0" applyFont="1" applyFill="1" applyBorder="1" applyAlignment="1" applyProtection="1">
      <alignment horizontal="center" wrapText="1"/>
      <protection hidden="1"/>
    </xf>
    <xf numFmtId="0" fontId="98" fillId="14" borderId="25" xfId="0" applyFont="1" applyFill="1" applyBorder="1" applyAlignment="1" applyProtection="1">
      <alignment/>
      <protection hidden="1"/>
    </xf>
    <xf numFmtId="0" fontId="71" fillId="34" borderId="12" xfId="0" applyFont="1" applyFill="1" applyBorder="1" applyAlignment="1" applyProtection="1">
      <alignment/>
      <protection hidden="1"/>
    </xf>
    <xf numFmtId="0" fontId="70" fillId="33" borderId="14" xfId="0" applyFont="1" applyFill="1" applyBorder="1" applyAlignment="1" applyProtection="1">
      <alignment/>
      <protection hidden="1"/>
    </xf>
    <xf numFmtId="0" fontId="76" fillId="34" borderId="14" xfId="0" applyFont="1" applyFill="1" applyBorder="1" applyAlignment="1" applyProtection="1">
      <alignment/>
      <protection hidden="1"/>
    </xf>
    <xf numFmtId="0" fontId="84" fillId="34" borderId="13" xfId="0" applyFont="1" applyFill="1" applyBorder="1" applyAlignment="1" applyProtection="1">
      <alignment/>
      <protection hidden="1"/>
    </xf>
    <xf numFmtId="0" fontId="84" fillId="34" borderId="14" xfId="0" applyFont="1" applyFill="1" applyBorder="1" applyAlignment="1" applyProtection="1">
      <alignment/>
      <protection hidden="1"/>
    </xf>
    <xf numFmtId="0" fontId="76" fillId="34" borderId="12" xfId="0" applyFont="1" applyFill="1" applyBorder="1" applyAlignment="1" applyProtection="1">
      <alignment/>
      <protection hidden="1"/>
    </xf>
    <xf numFmtId="0" fontId="76" fillId="34" borderId="0" xfId="0" applyFont="1" applyFill="1" applyBorder="1" applyAlignment="1" applyProtection="1">
      <alignment/>
      <protection hidden="1"/>
    </xf>
    <xf numFmtId="0" fontId="76" fillId="34" borderId="27" xfId="0" applyFont="1" applyFill="1" applyBorder="1" applyAlignment="1" applyProtection="1">
      <alignment/>
      <protection hidden="1"/>
    </xf>
    <xf numFmtId="0" fontId="72" fillId="16" borderId="14" xfId="0" applyFont="1" applyFill="1" applyBorder="1" applyAlignment="1" applyProtection="1">
      <alignment horizontal="center"/>
      <protection hidden="1" locked="0"/>
    </xf>
    <xf numFmtId="0" fontId="72" fillId="34" borderId="22" xfId="0" applyFont="1" applyFill="1" applyBorder="1" applyAlignment="1" applyProtection="1">
      <alignment/>
      <protection hidden="1"/>
    </xf>
    <xf numFmtId="0" fontId="75" fillId="34" borderId="10" xfId="0" applyFont="1" applyFill="1" applyBorder="1" applyAlignment="1" applyProtection="1">
      <alignment/>
      <protection hidden="1"/>
    </xf>
    <xf numFmtId="0" fontId="76" fillId="34" borderId="11" xfId="0" applyFont="1" applyFill="1" applyBorder="1" applyAlignment="1" applyProtection="1">
      <alignment/>
      <protection hidden="1"/>
    </xf>
    <xf numFmtId="0" fontId="75" fillId="34" borderId="29" xfId="0" applyFont="1" applyFill="1" applyBorder="1" applyAlignment="1" applyProtection="1">
      <alignment/>
      <protection hidden="1"/>
    </xf>
    <xf numFmtId="0" fontId="75" fillId="34" borderId="31" xfId="0" applyFont="1" applyFill="1" applyBorder="1" applyAlignment="1" applyProtection="1">
      <alignment/>
      <protection hidden="1"/>
    </xf>
    <xf numFmtId="0" fontId="75" fillId="34" borderId="35" xfId="0" applyFont="1" applyFill="1" applyBorder="1" applyAlignment="1" applyProtection="1">
      <alignment/>
      <protection hidden="1"/>
    </xf>
    <xf numFmtId="0" fontId="75" fillId="34" borderId="36" xfId="0" applyFont="1" applyFill="1" applyBorder="1" applyAlignment="1" applyProtection="1">
      <alignment/>
      <protection hidden="1"/>
    </xf>
    <xf numFmtId="0" fontId="75" fillId="34" borderId="15" xfId="0" applyFont="1" applyFill="1" applyBorder="1" applyAlignment="1" applyProtection="1">
      <alignment/>
      <protection hidden="1"/>
    </xf>
    <xf numFmtId="0" fontId="75" fillId="34" borderId="33" xfId="0" applyFont="1" applyFill="1" applyBorder="1" applyAlignment="1" applyProtection="1">
      <alignment/>
      <protection hidden="1"/>
    </xf>
    <xf numFmtId="0" fontId="75" fillId="34" borderId="40" xfId="0" applyFont="1" applyFill="1" applyBorder="1" applyAlignment="1" applyProtection="1">
      <alignment horizontal="center"/>
      <protection hidden="1"/>
    </xf>
    <xf numFmtId="0" fontId="76" fillId="37" borderId="14" xfId="0" applyFont="1" applyFill="1" applyBorder="1" applyAlignment="1" applyProtection="1">
      <alignment/>
      <protection hidden="1"/>
    </xf>
    <xf numFmtId="0" fontId="76" fillId="37" borderId="14" xfId="0" applyFont="1" applyFill="1" applyBorder="1" applyAlignment="1" applyProtection="1">
      <alignment horizontal="center"/>
      <protection hidden="1"/>
    </xf>
    <xf numFmtId="0" fontId="75" fillId="34" borderId="44" xfId="0" applyFont="1" applyFill="1" applyBorder="1" applyAlignment="1" applyProtection="1">
      <alignment horizontal="center"/>
      <protection hidden="1"/>
    </xf>
    <xf numFmtId="2" fontId="75" fillId="34" borderId="45" xfId="0" applyNumberFormat="1" applyFont="1" applyFill="1" applyBorder="1" applyAlignment="1" applyProtection="1">
      <alignment horizontal="center"/>
      <protection hidden="1"/>
    </xf>
    <xf numFmtId="0" fontId="75" fillId="34" borderId="45" xfId="0" applyFont="1" applyFill="1" applyBorder="1" applyAlignment="1" applyProtection="1">
      <alignment horizontal="center"/>
      <protection hidden="1"/>
    </xf>
    <xf numFmtId="0" fontId="100" fillId="33" borderId="0" xfId="0" applyFont="1" applyFill="1" applyAlignment="1" applyProtection="1">
      <alignment/>
      <protection hidden="1"/>
    </xf>
    <xf numFmtId="0" fontId="83" fillId="34" borderId="30" xfId="0" applyFont="1" applyFill="1" applyBorder="1" applyAlignment="1" applyProtection="1">
      <alignment/>
      <protection hidden="1"/>
    </xf>
    <xf numFmtId="0" fontId="83" fillId="34" borderId="31" xfId="0" applyFont="1" applyFill="1" applyBorder="1" applyAlignment="1" applyProtection="1">
      <alignment/>
      <protection hidden="1"/>
    </xf>
    <xf numFmtId="0" fontId="100" fillId="34" borderId="30" xfId="0" applyFont="1" applyFill="1" applyBorder="1" applyAlignment="1" applyProtection="1">
      <alignment/>
      <protection hidden="1"/>
    </xf>
    <xf numFmtId="0" fontId="100" fillId="34" borderId="31" xfId="0" applyFont="1" applyFill="1" applyBorder="1" applyAlignment="1" applyProtection="1">
      <alignment/>
      <protection hidden="1"/>
    </xf>
    <xf numFmtId="0" fontId="100" fillId="0" borderId="0" xfId="0" applyFont="1" applyAlignment="1" applyProtection="1">
      <alignment/>
      <protection hidden="1"/>
    </xf>
    <xf numFmtId="0" fontId="85" fillId="15" borderId="22" xfId="0" applyFont="1" applyFill="1" applyBorder="1" applyAlignment="1" applyProtection="1">
      <alignment/>
      <protection hidden="1"/>
    </xf>
    <xf numFmtId="0" fontId="80" fillId="15" borderId="23" xfId="0" applyFont="1" applyFill="1" applyBorder="1" applyAlignment="1" applyProtection="1">
      <alignment/>
      <protection hidden="1"/>
    </xf>
    <xf numFmtId="0" fontId="85" fillId="15" borderId="23" xfId="0" applyFont="1" applyFill="1" applyBorder="1" applyAlignment="1" applyProtection="1">
      <alignment/>
      <protection hidden="1"/>
    </xf>
    <xf numFmtId="0" fontId="100" fillId="33" borderId="21" xfId="0" applyFont="1" applyFill="1" applyBorder="1" applyAlignment="1" applyProtection="1">
      <alignment/>
      <protection hidden="1"/>
    </xf>
    <xf numFmtId="0" fontId="85" fillId="15" borderId="28" xfId="0" applyFont="1" applyFill="1" applyBorder="1" applyAlignment="1" applyProtection="1">
      <alignment/>
      <protection hidden="1"/>
    </xf>
    <xf numFmtId="0" fontId="80" fillId="15" borderId="0" xfId="0" applyFont="1" applyFill="1" applyBorder="1" applyAlignment="1" applyProtection="1">
      <alignment/>
      <protection hidden="1"/>
    </xf>
    <xf numFmtId="0" fontId="85" fillId="15" borderId="0" xfId="0" applyFont="1" applyFill="1" applyBorder="1" applyAlignment="1" applyProtection="1">
      <alignment/>
      <protection hidden="1"/>
    </xf>
    <xf numFmtId="0" fontId="100" fillId="33" borderId="27" xfId="0" applyFont="1" applyFill="1" applyBorder="1" applyAlignment="1" applyProtection="1">
      <alignment/>
      <protection hidden="1"/>
    </xf>
    <xf numFmtId="0" fontId="85" fillId="15" borderId="18" xfId="0" applyFont="1" applyFill="1" applyBorder="1" applyAlignment="1" applyProtection="1">
      <alignment/>
      <protection hidden="1"/>
    </xf>
    <xf numFmtId="0" fontId="80" fillId="15" borderId="24" xfId="0" applyFont="1" applyFill="1" applyBorder="1" applyAlignment="1" applyProtection="1">
      <alignment/>
      <protection hidden="1"/>
    </xf>
    <xf numFmtId="0" fontId="79" fillId="33" borderId="25" xfId="0" applyFont="1" applyFill="1" applyBorder="1" applyAlignment="1" applyProtection="1">
      <alignment/>
      <protection hidden="1"/>
    </xf>
    <xf numFmtId="0" fontId="80" fillId="15" borderId="12" xfId="0" applyFont="1" applyFill="1" applyBorder="1" applyAlignment="1" applyProtection="1">
      <alignment/>
      <protection hidden="1"/>
    </xf>
    <xf numFmtId="0" fontId="80" fillId="15" borderId="26" xfId="0" applyFont="1" applyFill="1" applyBorder="1" applyAlignment="1" applyProtection="1">
      <alignment/>
      <protection hidden="1"/>
    </xf>
    <xf numFmtId="0" fontId="80" fillId="15" borderId="13" xfId="0" applyFont="1" applyFill="1" applyBorder="1" applyAlignment="1" applyProtection="1">
      <alignment/>
      <protection hidden="1"/>
    </xf>
    <xf numFmtId="0" fontId="79" fillId="37" borderId="37" xfId="0" applyFont="1" applyFill="1" applyBorder="1" applyAlignment="1" applyProtection="1">
      <alignment horizontal="center"/>
      <protection hidden="1"/>
    </xf>
    <xf numFmtId="0" fontId="100" fillId="34" borderId="23" xfId="0" applyFont="1" applyFill="1" applyBorder="1" applyAlignment="1" applyProtection="1">
      <alignment/>
      <protection hidden="1"/>
    </xf>
    <xf numFmtId="0" fontId="100" fillId="34" borderId="21" xfId="0" applyFont="1" applyFill="1" applyBorder="1" applyAlignment="1" applyProtection="1">
      <alignment/>
      <protection hidden="1"/>
    </xf>
    <xf numFmtId="0" fontId="75" fillId="34" borderId="22" xfId="0" applyFont="1" applyFill="1" applyBorder="1" applyAlignment="1" applyProtection="1">
      <alignment/>
      <protection hidden="1"/>
    </xf>
    <xf numFmtId="0" fontId="76" fillId="34" borderId="23" xfId="0" applyFont="1" applyFill="1" applyBorder="1" applyAlignment="1" applyProtection="1">
      <alignment/>
      <protection hidden="1"/>
    </xf>
    <xf numFmtId="0" fontId="75" fillId="34" borderId="23" xfId="0" applyFont="1" applyFill="1" applyBorder="1" applyAlignment="1" applyProtection="1">
      <alignment/>
      <protection hidden="1"/>
    </xf>
    <xf numFmtId="0" fontId="75" fillId="34" borderId="21" xfId="0" applyFont="1" applyFill="1" applyBorder="1" applyAlignment="1" applyProtection="1">
      <alignment/>
      <protection hidden="1"/>
    </xf>
    <xf numFmtId="0" fontId="75" fillId="37" borderId="0" xfId="0" applyFont="1" applyFill="1" applyAlignment="1" applyProtection="1">
      <alignment/>
      <protection hidden="1"/>
    </xf>
    <xf numFmtId="0" fontId="79" fillId="37" borderId="19" xfId="0" applyFont="1" applyFill="1" applyBorder="1" applyAlignment="1" applyProtection="1">
      <alignment/>
      <protection hidden="1"/>
    </xf>
    <xf numFmtId="0" fontId="76" fillId="37" borderId="14" xfId="0" applyFont="1" applyFill="1" applyBorder="1" applyAlignment="1" applyProtection="1">
      <alignment horizontal="right"/>
      <protection hidden="1"/>
    </xf>
    <xf numFmtId="0" fontId="100" fillId="37" borderId="0" xfId="0" applyFont="1" applyFill="1" applyAlignment="1" applyProtection="1">
      <alignment/>
      <protection hidden="1"/>
    </xf>
    <xf numFmtId="0" fontId="79" fillId="37" borderId="17" xfId="0" applyFont="1" applyFill="1" applyBorder="1" applyAlignment="1" applyProtection="1">
      <alignment horizontal="center"/>
      <protection hidden="1"/>
    </xf>
    <xf numFmtId="0" fontId="100" fillId="37" borderId="28" xfId="0" applyFont="1" applyFill="1" applyBorder="1" applyAlignment="1" applyProtection="1">
      <alignment horizontal="center"/>
      <protection hidden="1"/>
    </xf>
    <xf numFmtId="0" fontId="100" fillId="37" borderId="0" xfId="0" applyFont="1" applyFill="1" applyBorder="1" applyAlignment="1" applyProtection="1">
      <alignment horizontal="center"/>
      <protection hidden="1"/>
    </xf>
    <xf numFmtId="2" fontId="100" fillId="37" borderId="0" xfId="0" applyNumberFormat="1" applyFont="1" applyFill="1" applyBorder="1" applyAlignment="1" applyProtection="1">
      <alignment/>
      <protection hidden="1"/>
    </xf>
    <xf numFmtId="2" fontId="100" fillId="37" borderId="27" xfId="0" applyNumberFormat="1" applyFont="1" applyFill="1" applyBorder="1" applyAlignment="1" applyProtection="1">
      <alignment/>
      <protection hidden="1"/>
    </xf>
    <xf numFmtId="2" fontId="100" fillId="37" borderId="0" xfId="0" applyNumberFormat="1" applyFont="1" applyFill="1" applyBorder="1" applyAlignment="1" applyProtection="1">
      <alignment horizontal="right"/>
      <protection hidden="1"/>
    </xf>
    <xf numFmtId="2" fontId="100" fillId="37" borderId="19" xfId="0" applyNumberFormat="1" applyFont="1" applyFill="1" applyBorder="1" applyAlignment="1" applyProtection="1">
      <alignment/>
      <protection hidden="1"/>
    </xf>
    <xf numFmtId="0" fontId="70" fillId="33" borderId="12" xfId="0" applyFont="1" applyFill="1" applyBorder="1" applyAlignment="1" applyProtection="1">
      <alignment/>
      <protection hidden="1"/>
    </xf>
    <xf numFmtId="0" fontId="70" fillId="33" borderId="26" xfId="0" applyFont="1" applyFill="1" applyBorder="1" applyAlignment="1" applyProtection="1">
      <alignment/>
      <protection hidden="1"/>
    </xf>
    <xf numFmtId="0" fontId="70" fillId="33" borderId="13" xfId="0" applyFont="1" applyFill="1" applyBorder="1" applyAlignment="1" applyProtection="1">
      <alignment/>
      <protection hidden="1"/>
    </xf>
    <xf numFmtId="2" fontId="100" fillId="33" borderId="0" xfId="0" applyNumberFormat="1" applyFont="1" applyFill="1" applyAlignment="1" applyProtection="1">
      <alignment/>
      <protection hidden="1"/>
    </xf>
    <xf numFmtId="0" fontId="100" fillId="33" borderId="0" xfId="0" applyFont="1" applyFill="1" applyAlignment="1" applyProtection="1">
      <alignment horizontal="center"/>
      <protection hidden="1"/>
    </xf>
    <xf numFmtId="0" fontId="100" fillId="37" borderId="18" xfId="0" applyFont="1" applyFill="1" applyBorder="1" applyAlignment="1" applyProtection="1">
      <alignment horizontal="center"/>
      <protection hidden="1"/>
    </xf>
    <xf numFmtId="0" fontId="100" fillId="37" borderId="24" xfId="0" applyFont="1" applyFill="1" applyBorder="1" applyAlignment="1" applyProtection="1">
      <alignment horizontal="center"/>
      <protection hidden="1"/>
    </xf>
    <xf numFmtId="2" fontId="100" fillId="37" borderId="24" xfId="0" applyNumberFormat="1" applyFont="1" applyFill="1" applyBorder="1" applyAlignment="1" applyProtection="1">
      <alignment/>
      <protection hidden="1"/>
    </xf>
    <xf numFmtId="2" fontId="100" fillId="37" borderId="25" xfId="0" applyNumberFormat="1" applyFont="1" applyFill="1" applyBorder="1" applyAlignment="1" applyProtection="1">
      <alignment/>
      <protection hidden="1"/>
    </xf>
    <xf numFmtId="2" fontId="100" fillId="37" borderId="24" xfId="0" applyNumberFormat="1" applyFont="1" applyFill="1" applyBorder="1" applyAlignment="1" applyProtection="1">
      <alignment horizontal="right"/>
      <protection hidden="1"/>
    </xf>
    <xf numFmtId="2" fontId="100" fillId="37" borderId="17" xfId="0" applyNumberFormat="1" applyFont="1" applyFill="1" applyBorder="1" applyAlignment="1" applyProtection="1">
      <alignment/>
      <protection hidden="1"/>
    </xf>
    <xf numFmtId="0" fontId="100" fillId="37" borderId="23" xfId="0" applyFont="1" applyFill="1" applyBorder="1" applyAlignment="1" applyProtection="1">
      <alignment/>
      <protection hidden="1"/>
    </xf>
    <xf numFmtId="0" fontId="100" fillId="37" borderId="21" xfId="0" applyFont="1" applyFill="1" applyBorder="1" applyAlignment="1" applyProtection="1">
      <alignment/>
      <protection hidden="1"/>
    </xf>
    <xf numFmtId="0" fontId="100" fillId="37" borderId="0" xfId="0" applyFont="1" applyFill="1" applyBorder="1" applyAlignment="1" applyProtection="1">
      <alignment/>
      <protection hidden="1"/>
    </xf>
    <xf numFmtId="0" fontId="100" fillId="37" borderId="27" xfId="0" applyFont="1" applyFill="1" applyBorder="1" applyAlignment="1" applyProtection="1">
      <alignment/>
      <protection hidden="1"/>
    </xf>
    <xf numFmtId="0" fontId="100" fillId="37" borderId="24" xfId="0" applyFont="1" applyFill="1" applyBorder="1" applyAlignment="1" applyProtection="1">
      <alignment/>
      <protection hidden="1"/>
    </xf>
    <xf numFmtId="0" fontId="100" fillId="37" borderId="25" xfId="0" applyFont="1" applyFill="1" applyBorder="1" applyAlignment="1" applyProtection="1">
      <alignment/>
      <protection hidden="1"/>
    </xf>
    <xf numFmtId="0" fontId="62" fillId="33" borderId="0" xfId="52" applyFill="1" applyBorder="1" applyAlignment="1" applyProtection="1" quotePrefix="1">
      <alignment/>
      <protection hidden="1"/>
    </xf>
    <xf numFmtId="0" fontId="83" fillId="34" borderId="14" xfId="0" applyFont="1" applyFill="1" applyBorder="1" applyAlignment="1" applyProtection="1">
      <alignment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104775</xdr:rowOff>
    </xdr:from>
    <xdr:to>
      <xdr:col>3</xdr:col>
      <xdr:colOff>561975</xdr:colOff>
      <xdr:row>11</xdr:row>
      <xdr:rowOff>171450</xdr:rowOff>
    </xdr:to>
    <xdr:sp>
      <xdr:nvSpPr>
        <xdr:cNvPr id="1" name="Right Arrow 4"/>
        <xdr:cNvSpPr>
          <a:spLocks/>
        </xdr:cNvSpPr>
      </xdr:nvSpPr>
      <xdr:spPr>
        <a:xfrm>
          <a:off x="3562350" y="2381250"/>
          <a:ext cx="561975" cy="66675"/>
        </a:xfrm>
        <a:prstGeom prst="rightArrow">
          <a:avLst>
            <a:gd name="adj" fmla="val 440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47625</xdr:rowOff>
    </xdr:from>
    <xdr:to>
      <xdr:col>3</xdr:col>
      <xdr:colOff>647700</xdr:colOff>
      <xdr:row>14</xdr:row>
      <xdr:rowOff>9525</xdr:rowOff>
    </xdr:to>
    <xdr:sp>
      <xdr:nvSpPr>
        <xdr:cNvPr id="2" name="Right Arrow 5"/>
        <xdr:cNvSpPr>
          <a:spLocks/>
        </xdr:cNvSpPr>
      </xdr:nvSpPr>
      <xdr:spPr>
        <a:xfrm>
          <a:off x="3609975" y="2743200"/>
          <a:ext cx="600075" cy="171450"/>
        </a:xfrm>
        <a:prstGeom prst="rightArrow">
          <a:avLst>
            <a:gd name="adj" fmla="val 357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15</xdr:row>
      <xdr:rowOff>19050</xdr:rowOff>
    </xdr:from>
    <xdr:to>
      <xdr:col>3</xdr:col>
      <xdr:colOff>619125</xdr:colOff>
      <xdr:row>15</xdr:row>
      <xdr:rowOff>123825</xdr:rowOff>
    </xdr:to>
    <xdr:sp>
      <xdr:nvSpPr>
        <xdr:cNvPr id="3" name="Right Arrow 6"/>
        <xdr:cNvSpPr>
          <a:spLocks/>
        </xdr:cNvSpPr>
      </xdr:nvSpPr>
      <xdr:spPr>
        <a:xfrm>
          <a:off x="3562350" y="3133725"/>
          <a:ext cx="619125" cy="104775"/>
        </a:xfrm>
        <a:prstGeom prst="rightArrow">
          <a:avLst>
            <a:gd name="adj" fmla="val 41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19050</xdr:rowOff>
    </xdr:from>
    <xdr:to>
      <xdr:col>3</xdr:col>
      <xdr:colOff>638175</xdr:colOff>
      <xdr:row>17</xdr:row>
      <xdr:rowOff>114300</xdr:rowOff>
    </xdr:to>
    <xdr:sp>
      <xdr:nvSpPr>
        <xdr:cNvPr id="4" name="Right Arrow 7"/>
        <xdr:cNvSpPr>
          <a:spLocks/>
        </xdr:cNvSpPr>
      </xdr:nvSpPr>
      <xdr:spPr>
        <a:xfrm>
          <a:off x="3562350" y="3552825"/>
          <a:ext cx="638175" cy="95250"/>
        </a:xfrm>
        <a:prstGeom prst="rightArrow">
          <a:avLst>
            <a:gd name="adj" fmla="val 425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19</xdr:row>
      <xdr:rowOff>38100</xdr:rowOff>
    </xdr:from>
    <xdr:to>
      <xdr:col>3</xdr:col>
      <xdr:colOff>704850</xdr:colOff>
      <xdr:row>19</xdr:row>
      <xdr:rowOff>171450</xdr:rowOff>
    </xdr:to>
    <xdr:sp>
      <xdr:nvSpPr>
        <xdr:cNvPr id="5" name="Right Arrow 8"/>
        <xdr:cNvSpPr>
          <a:spLocks/>
        </xdr:cNvSpPr>
      </xdr:nvSpPr>
      <xdr:spPr>
        <a:xfrm>
          <a:off x="3581400" y="4029075"/>
          <a:ext cx="685800" cy="133350"/>
        </a:xfrm>
        <a:prstGeom prst="rightArrow">
          <a:avLst>
            <a:gd name="adj" fmla="val 4027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</xdr:rowOff>
    </xdr:from>
    <xdr:to>
      <xdr:col>3</xdr:col>
      <xdr:colOff>638175</xdr:colOff>
      <xdr:row>21</xdr:row>
      <xdr:rowOff>123825</xdr:rowOff>
    </xdr:to>
    <xdr:sp>
      <xdr:nvSpPr>
        <xdr:cNvPr id="6" name="Right Arrow 9"/>
        <xdr:cNvSpPr>
          <a:spLocks/>
        </xdr:cNvSpPr>
      </xdr:nvSpPr>
      <xdr:spPr>
        <a:xfrm>
          <a:off x="3562350" y="4467225"/>
          <a:ext cx="638175" cy="104775"/>
        </a:xfrm>
        <a:prstGeom prst="rightArrow">
          <a:avLst>
            <a:gd name="adj" fmla="val 4179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333375</xdr:colOff>
      <xdr:row>21</xdr:row>
      <xdr:rowOff>9525</xdr:rowOff>
    </xdr:from>
    <xdr:to>
      <xdr:col>1</xdr:col>
      <xdr:colOff>942975</xdr:colOff>
      <xdr:row>21</xdr:row>
      <xdr:rowOff>152400</xdr:rowOff>
    </xdr:to>
    <xdr:sp>
      <xdr:nvSpPr>
        <xdr:cNvPr id="7" name="Right Arrow 34"/>
        <xdr:cNvSpPr>
          <a:spLocks/>
        </xdr:cNvSpPr>
      </xdr:nvSpPr>
      <xdr:spPr>
        <a:xfrm>
          <a:off x="1581150" y="4457700"/>
          <a:ext cx="609600" cy="142875"/>
        </a:xfrm>
        <a:prstGeom prst="rightArrow">
          <a:avLst>
            <a:gd name="adj" fmla="val 3828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114300</xdr:colOff>
      <xdr:row>24</xdr:row>
      <xdr:rowOff>66675</xdr:rowOff>
    </xdr:from>
    <xdr:to>
      <xdr:col>1</xdr:col>
      <xdr:colOff>733425</xdr:colOff>
      <xdr:row>24</xdr:row>
      <xdr:rowOff>200025</xdr:rowOff>
    </xdr:to>
    <xdr:sp>
      <xdr:nvSpPr>
        <xdr:cNvPr id="8" name="Right Arrow 28"/>
        <xdr:cNvSpPr>
          <a:spLocks/>
        </xdr:cNvSpPr>
      </xdr:nvSpPr>
      <xdr:spPr>
        <a:xfrm>
          <a:off x="1362075" y="5133975"/>
          <a:ext cx="619125" cy="133350"/>
        </a:xfrm>
        <a:prstGeom prst="rightArrow">
          <a:avLst>
            <a:gd name="adj" fmla="val 3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5"/>
  <sheetViews>
    <sheetView tabSelected="1" zoomScalePageLayoutView="0" workbookViewId="0" topLeftCell="A1">
      <selection activeCell="F107" sqref="F107"/>
    </sheetView>
  </sheetViews>
  <sheetFormatPr defaultColWidth="9.140625" defaultRowHeight="15"/>
  <cols>
    <col min="1" max="1" width="18.7109375" style="1" customWidth="1"/>
    <col min="2" max="2" width="17.421875" style="1" customWidth="1"/>
    <col min="3" max="3" width="17.28125" style="1" customWidth="1"/>
    <col min="4" max="4" width="13.28125" style="1" customWidth="1"/>
    <col min="5" max="5" width="18.8515625" style="1" customWidth="1"/>
    <col min="6" max="6" width="19.00390625" style="1" customWidth="1"/>
    <col min="7" max="7" width="12.421875" style="1" customWidth="1"/>
    <col min="8" max="8" width="17.140625" style="1" customWidth="1"/>
    <col min="9" max="9" width="16.7109375" style="1" customWidth="1"/>
    <col min="10" max="10" width="13.28125" style="1" customWidth="1"/>
    <col min="11" max="11" width="7.8515625" style="1" customWidth="1"/>
    <col min="12" max="12" width="13.00390625" style="1" customWidth="1"/>
    <col min="13" max="13" width="13.8515625" style="1" customWidth="1"/>
    <col min="14" max="14" width="10.57421875" style="1" customWidth="1"/>
    <col min="15" max="15" width="10.7109375" style="1" bestFit="1" customWidth="1"/>
    <col min="16" max="16" width="9.140625" style="1" customWidth="1"/>
    <col min="17" max="17" width="0" style="1" hidden="1" customWidth="1"/>
    <col min="18" max="22" width="9.140625" style="1" customWidth="1"/>
    <col min="23" max="33" width="0" style="1" hidden="1" customWidth="1"/>
    <col min="34" max="38" width="9.140625" style="1" customWidth="1"/>
    <col min="39" max="43" width="0" style="1" hidden="1" customWidth="1"/>
    <col min="44" max="16384" width="9.140625" style="1" customWidth="1"/>
  </cols>
  <sheetData>
    <row r="1" spans="1:34" ht="15.75">
      <c r="A1" s="98"/>
      <c r="B1" s="99"/>
      <c r="C1" s="99" t="s">
        <v>13</v>
      </c>
      <c r="D1" s="99"/>
      <c r="E1" s="99"/>
      <c r="F1" s="100"/>
      <c r="G1" s="57"/>
      <c r="H1" s="57"/>
      <c r="I1" s="57"/>
      <c r="J1" s="57"/>
      <c r="K1" s="57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6.5" thickBot="1">
      <c r="A2" s="190" t="s">
        <v>14</v>
      </c>
      <c r="B2" s="191"/>
      <c r="C2" s="191"/>
      <c r="D2" s="191"/>
      <c r="E2" s="191"/>
      <c r="F2" s="192"/>
      <c r="G2" s="58"/>
      <c r="H2" s="57"/>
      <c r="I2" s="57"/>
      <c r="J2" s="57"/>
      <c r="K2" s="57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5.75">
      <c r="A3" s="190" t="s">
        <v>15</v>
      </c>
      <c r="B3" s="191"/>
      <c r="C3" s="191"/>
      <c r="D3" s="191"/>
      <c r="E3" s="191"/>
      <c r="F3" s="192"/>
      <c r="G3" s="203" t="s">
        <v>118</v>
      </c>
      <c r="H3" s="102"/>
      <c r="I3" s="103"/>
      <c r="J3" s="57"/>
      <c r="K3" s="57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6.5" thickBot="1">
      <c r="A4" s="190" t="s">
        <v>16</v>
      </c>
      <c r="B4" s="191"/>
      <c r="C4" s="191"/>
      <c r="D4" s="191"/>
      <c r="E4" s="191"/>
      <c r="F4" s="192"/>
      <c r="G4" s="204" t="s">
        <v>119</v>
      </c>
      <c r="H4" s="80"/>
      <c r="I4" s="81"/>
      <c r="J4" s="57"/>
      <c r="K4" s="57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6.5" thickBot="1">
      <c r="A5" s="183" t="s">
        <v>19</v>
      </c>
      <c r="B5" s="184"/>
      <c r="C5" s="184"/>
      <c r="D5" s="184"/>
      <c r="E5" s="184"/>
      <c r="F5" s="193"/>
      <c r="G5" s="58"/>
      <c r="H5" s="57"/>
      <c r="I5" s="57"/>
      <c r="J5" s="57"/>
      <c r="K5" s="57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6.5" thickBot="1">
      <c r="A6" s="185" t="s">
        <v>41</v>
      </c>
      <c r="B6" s="186"/>
      <c r="C6" s="186"/>
      <c r="D6" s="187" t="s">
        <v>71</v>
      </c>
      <c r="E6" s="188"/>
      <c r="F6" s="189"/>
      <c r="G6" s="60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5.75">
      <c r="A7" s="62" t="s">
        <v>42</v>
      </c>
      <c r="B7" s="63"/>
      <c r="C7" s="64"/>
      <c r="D7" s="56"/>
      <c r="E7" s="56"/>
      <c r="F7" s="56"/>
      <c r="G7" s="287" t="s">
        <v>132</v>
      </c>
      <c r="H7" s="288"/>
      <c r="I7" s="288"/>
      <c r="J7" s="28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6.5" thickBot="1">
      <c r="A8" s="65" t="s">
        <v>43</v>
      </c>
      <c r="B8" s="66"/>
      <c r="C8" s="67"/>
      <c r="D8" s="59"/>
      <c r="E8" s="56"/>
      <c r="F8" s="56"/>
      <c r="G8" s="290" t="s">
        <v>133</v>
      </c>
      <c r="H8" s="291" t="s">
        <v>134</v>
      </c>
      <c r="I8" s="291"/>
      <c r="J8" s="29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6.5" thickBot="1">
      <c r="A9" s="4"/>
      <c r="B9" s="4"/>
      <c r="C9" s="4"/>
      <c r="D9" s="4"/>
      <c r="E9" s="4"/>
      <c r="F9" s="4"/>
      <c r="G9" s="293" t="s">
        <v>135</v>
      </c>
      <c r="H9" s="294"/>
      <c r="I9" s="294"/>
      <c r="J9" s="295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6.5" thickBot="1">
      <c r="A10" s="173" t="s">
        <v>18</v>
      </c>
      <c r="B10" s="83"/>
      <c r="C10" s="172"/>
      <c r="D10" s="171"/>
      <c r="E10" s="170" t="s">
        <v>6</v>
      </c>
      <c r="F10" s="75" t="s">
        <v>7</v>
      </c>
      <c r="G10" s="75" t="s">
        <v>9</v>
      </c>
      <c r="H10" s="75" t="s">
        <v>8</v>
      </c>
      <c r="I10" s="32"/>
      <c r="J10" s="33"/>
      <c r="K10" s="34"/>
      <c r="L10" s="61"/>
      <c r="M10" s="61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6.5" thickBot="1">
      <c r="A11" s="4"/>
      <c r="B11" s="4"/>
      <c r="C11" s="4"/>
      <c r="D11" s="68"/>
      <c r="E11" s="74"/>
      <c r="F11" s="75"/>
      <c r="G11" s="75" t="s">
        <v>10</v>
      </c>
      <c r="H11" s="75"/>
      <c r="I11" s="54"/>
      <c r="J11" s="61"/>
      <c r="K11" s="55"/>
      <c r="L11" s="61"/>
      <c r="M11" s="61"/>
      <c r="N11" s="6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6.5" thickBot="1">
      <c r="A12" s="7" t="s">
        <v>0</v>
      </c>
      <c r="B12" s="8"/>
      <c r="C12" s="6" t="s">
        <v>12</v>
      </c>
      <c r="D12" s="68"/>
      <c r="E12" s="20">
        <v>10000</v>
      </c>
      <c r="F12" s="20">
        <v>9.25</v>
      </c>
      <c r="G12" s="21">
        <v>63</v>
      </c>
      <c r="H12" s="13">
        <f>E12*Y12</f>
        <v>16162.280206114685</v>
      </c>
      <c r="I12" s="82" t="s">
        <v>84</v>
      </c>
      <c r="J12" s="83"/>
      <c r="K12" s="84"/>
      <c r="L12" s="109"/>
      <c r="M12" s="109"/>
      <c r="N12" s="109"/>
      <c r="O12" s="4"/>
      <c r="P12" s="4"/>
      <c r="Q12" s="4"/>
      <c r="R12" s="4"/>
      <c r="S12" s="4"/>
      <c r="T12" s="4"/>
      <c r="U12" s="4"/>
      <c r="V12" s="4"/>
      <c r="W12" s="4">
        <f>(400+F12)/400</f>
        <v>1.023125</v>
      </c>
      <c r="X12" s="4">
        <f>W12^0.333333333333333</f>
        <v>1.0076496667195418</v>
      </c>
      <c r="Y12" s="4">
        <f>X12^G12</f>
        <v>1.6162280206114685</v>
      </c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6.5" thickBot="1">
      <c r="A13" s="4" t="s">
        <v>86</v>
      </c>
      <c r="B13" s="4"/>
      <c r="C13" s="4"/>
      <c r="D13" s="68"/>
      <c r="E13" s="4"/>
      <c r="F13" s="68"/>
      <c r="G13" s="4"/>
      <c r="H13" s="4"/>
      <c r="I13" s="69"/>
      <c r="J13" s="70"/>
      <c r="K13" s="71"/>
      <c r="L13" s="109"/>
      <c r="M13" s="109"/>
      <c r="N13" s="109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6.5" thickBot="1">
      <c r="A14" s="9" t="s">
        <v>1</v>
      </c>
      <c r="B14" s="10"/>
      <c r="C14" s="6" t="s">
        <v>12</v>
      </c>
      <c r="D14" s="68"/>
      <c r="E14" s="22">
        <v>10000</v>
      </c>
      <c r="F14" s="22">
        <v>9</v>
      </c>
      <c r="G14" s="23">
        <v>72</v>
      </c>
      <c r="H14" s="14">
        <f>E14*AA14</f>
        <v>5862.4668464014685</v>
      </c>
      <c r="I14" s="76" t="s">
        <v>85</v>
      </c>
      <c r="J14" s="77"/>
      <c r="K14" s="78"/>
      <c r="L14" s="109"/>
      <c r="M14" s="109"/>
      <c r="N14" s="109"/>
      <c r="O14" s="4"/>
      <c r="P14" s="4"/>
      <c r="Q14" s="4"/>
      <c r="R14" s="4"/>
      <c r="S14" s="4"/>
      <c r="T14" s="4"/>
      <c r="U14" s="4"/>
      <c r="V14" s="4"/>
      <c r="W14" s="4">
        <f>(400+F14)/400</f>
        <v>1.0225</v>
      </c>
      <c r="X14" s="4">
        <f>W14^0.333333333333333</f>
        <v>1.0074444427491576</v>
      </c>
      <c r="Y14" s="4">
        <f>X14^AB14</f>
        <v>1.7057665760853287</v>
      </c>
      <c r="Z14" s="4">
        <f>1/X14</f>
        <v>0.9926105674583475</v>
      </c>
      <c r="AA14" s="4">
        <f>Z14^AB14</f>
        <v>0.5862466846401468</v>
      </c>
      <c r="AB14" s="4">
        <f>G14</f>
        <v>72</v>
      </c>
      <c r="AC14" s="4"/>
      <c r="AD14" s="4"/>
      <c r="AE14" s="4"/>
      <c r="AF14" s="4"/>
      <c r="AG14" s="4"/>
      <c r="AH14" s="4"/>
    </row>
    <row r="15" spans="1:34" ht="16.5" thickBot="1">
      <c r="A15" s="4" t="s">
        <v>87</v>
      </c>
      <c r="B15" s="4"/>
      <c r="C15" s="4"/>
      <c r="D15" s="68"/>
      <c r="E15" s="4"/>
      <c r="F15" s="68"/>
      <c r="G15" s="4"/>
      <c r="H15" s="4"/>
      <c r="I15" s="79" t="s">
        <v>92</v>
      </c>
      <c r="J15" s="80"/>
      <c r="K15" s="81"/>
      <c r="L15" s="109"/>
      <c r="M15" s="109"/>
      <c r="N15" s="109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6.5" thickBot="1">
      <c r="A16" s="7" t="s">
        <v>2</v>
      </c>
      <c r="B16" s="8"/>
      <c r="C16" s="6" t="s">
        <v>12</v>
      </c>
      <c r="D16" s="68"/>
      <c r="E16" s="22">
        <v>500</v>
      </c>
      <c r="F16" s="22">
        <v>10</v>
      </c>
      <c r="G16" s="22">
        <v>120</v>
      </c>
      <c r="H16" s="15">
        <f>FV(Y16/1200,AB16,-E16,0,1)</f>
        <v>102784.2710130385</v>
      </c>
      <c r="I16" s="82" t="s">
        <v>84</v>
      </c>
      <c r="J16" s="85"/>
      <c r="K16" s="84"/>
      <c r="L16" s="109"/>
      <c r="M16" s="109"/>
      <c r="N16" s="109"/>
      <c r="O16" s="4"/>
      <c r="P16" s="4"/>
      <c r="Q16" s="4"/>
      <c r="R16" s="4"/>
      <c r="S16" s="4"/>
      <c r="T16" s="4"/>
      <c r="U16" s="4"/>
      <c r="V16" s="4"/>
      <c r="W16" s="4">
        <f>(400+F16)/400</f>
        <v>1.025</v>
      </c>
      <c r="X16" s="4">
        <f>W16^0.333333333333333</f>
        <v>1.0082648376090522</v>
      </c>
      <c r="Y16" s="4">
        <f>(X16-1)*1200</f>
        <v>9.9178051308626</v>
      </c>
      <c r="Z16" s="4"/>
      <c r="AA16" s="4"/>
      <c r="AB16" s="4">
        <f>G16</f>
        <v>120</v>
      </c>
      <c r="AC16" s="4"/>
      <c r="AD16" s="4"/>
      <c r="AE16" s="4"/>
      <c r="AF16" s="4"/>
      <c r="AG16" s="4"/>
      <c r="AH16" s="4"/>
    </row>
    <row r="17" spans="1:34" ht="16.5" thickBot="1">
      <c r="A17" s="4" t="s">
        <v>88</v>
      </c>
      <c r="B17" s="4"/>
      <c r="C17" s="4"/>
      <c r="D17" s="68"/>
      <c r="E17" s="4"/>
      <c r="F17" s="68"/>
      <c r="G17" s="4"/>
      <c r="H17" s="4"/>
      <c r="I17" s="54"/>
      <c r="J17" s="61"/>
      <c r="K17" s="55"/>
      <c r="L17" s="109"/>
      <c r="M17" s="109"/>
      <c r="N17" s="109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9.5" thickBot="1">
      <c r="A18" s="86" t="s">
        <v>3</v>
      </c>
      <c r="B18" s="87"/>
      <c r="C18" s="5" t="s">
        <v>12</v>
      </c>
      <c r="D18" s="68"/>
      <c r="E18" s="24">
        <v>50000</v>
      </c>
      <c r="F18" s="22">
        <v>9</v>
      </c>
      <c r="G18" s="343">
        <v>60</v>
      </c>
      <c r="H18" s="16">
        <f>E18*Y18</f>
        <v>372.22213745787826</v>
      </c>
      <c r="I18" s="337" t="s">
        <v>140</v>
      </c>
      <c r="J18" s="340" t="s">
        <v>142</v>
      </c>
      <c r="K18" s="338"/>
      <c r="L18" s="12">
        <f>H18*G18</f>
        <v>22333.328247472695</v>
      </c>
      <c r="M18" s="109"/>
      <c r="N18" s="109"/>
      <c r="O18" s="4"/>
      <c r="P18" s="4"/>
      <c r="Q18" s="4"/>
      <c r="R18" s="4"/>
      <c r="S18" s="4"/>
      <c r="T18" s="4"/>
      <c r="U18" s="4"/>
      <c r="V18" s="4"/>
      <c r="W18" s="4">
        <f>(400+F18)/400</f>
        <v>1.0225</v>
      </c>
      <c r="X18" s="4">
        <f>W18^0.333333333333333</f>
        <v>1.0074444427491576</v>
      </c>
      <c r="Y18" s="4">
        <f>X18-1</f>
        <v>0.007444442749157565</v>
      </c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6.5" thickBot="1">
      <c r="A19" s="72" t="s">
        <v>89</v>
      </c>
      <c r="B19" s="72"/>
      <c r="C19" s="72"/>
      <c r="D19" s="73"/>
      <c r="E19" s="72"/>
      <c r="F19" s="72"/>
      <c r="G19" s="72"/>
      <c r="H19" s="336"/>
      <c r="I19" s="54"/>
      <c r="J19" s="61"/>
      <c r="K19" s="55"/>
      <c r="L19" s="61"/>
      <c r="M19" s="61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9.5" thickBot="1">
      <c r="A20" s="88" t="s">
        <v>4</v>
      </c>
      <c r="B20" s="89"/>
      <c r="C20" s="5" t="s">
        <v>12</v>
      </c>
      <c r="D20" s="68"/>
      <c r="E20" s="22">
        <v>100000</v>
      </c>
      <c r="F20" s="22">
        <v>9</v>
      </c>
      <c r="G20" s="343">
        <v>72</v>
      </c>
      <c r="H20" s="17">
        <f>E20*3/12*F20/100</f>
        <v>2250</v>
      </c>
      <c r="I20" s="339" t="s">
        <v>141</v>
      </c>
      <c r="J20" s="341" t="s">
        <v>143</v>
      </c>
      <c r="K20" s="342"/>
      <c r="L20" s="19">
        <f>H20*G20/3</f>
        <v>54000</v>
      </c>
      <c r="M20" s="61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6.5" thickBot="1">
      <c r="A21" s="4"/>
      <c r="B21" s="4"/>
      <c r="C21" s="4"/>
      <c r="D21" s="68"/>
      <c r="E21" s="4"/>
      <c r="F21" s="4"/>
      <c r="G21" s="4"/>
      <c r="H21" s="4"/>
      <c r="I21" s="54"/>
      <c r="J21" s="61"/>
      <c r="K21" s="55"/>
      <c r="L21" s="61"/>
      <c r="M21" s="61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6.5" thickBot="1">
      <c r="A22" s="91" t="s">
        <v>5</v>
      </c>
      <c r="B22" s="4"/>
      <c r="C22" s="5" t="s">
        <v>12</v>
      </c>
      <c r="D22" s="68"/>
      <c r="E22" s="22">
        <v>50000</v>
      </c>
      <c r="F22" s="22">
        <v>8.75</v>
      </c>
      <c r="G22" s="22">
        <v>60</v>
      </c>
      <c r="H22" s="18">
        <f>PMT(Y22/1200,G22,-E22,0)</f>
        <v>1030.3378979769257</v>
      </c>
      <c r="I22" s="92" t="s">
        <v>17</v>
      </c>
      <c r="J22" s="93"/>
      <c r="K22" s="94"/>
      <c r="L22" s="118"/>
      <c r="M22" s="118"/>
      <c r="N22" s="4"/>
      <c r="O22" s="4"/>
      <c r="P22" s="4"/>
      <c r="Q22" s="4"/>
      <c r="R22" s="4"/>
      <c r="S22" s="4"/>
      <c r="T22" s="4"/>
      <c r="U22" s="4"/>
      <c r="V22" s="4"/>
      <c r="W22" s="4">
        <f>(400+F22)/400</f>
        <v>1.021875</v>
      </c>
      <c r="X22" s="4">
        <f>W22^0.333333333333333</f>
        <v>1.007239135133375</v>
      </c>
      <c r="Y22" s="4">
        <f>(X22-1)*1200</f>
        <v>8.686962160049916</v>
      </c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6.5" thickBot="1">
      <c r="A23" s="4"/>
      <c r="B23" s="4"/>
      <c r="C23" s="4"/>
      <c r="D23" s="4"/>
      <c r="E23" s="4"/>
      <c r="F23" s="4"/>
      <c r="G23" s="4"/>
      <c r="H23" s="4"/>
      <c r="I23" s="54"/>
      <c r="J23" s="61"/>
      <c r="K23" s="55"/>
      <c r="L23" s="61"/>
      <c r="M23" s="61"/>
      <c r="N23" s="61"/>
      <c r="O23" s="61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5.75">
      <c r="A24" s="101" t="s">
        <v>83</v>
      </c>
      <c r="B24" s="102"/>
      <c r="C24" s="102"/>
      <c r="D24" s="102"/>
      <c r="E24" s="103"/>
      <c r="F24" s="4"/>
      <c r="G24" s="4"/>
      <c r="H24" s="4"/>
      <c r="I24" s="54"/>
      <c r="J24" s="61"/>
      <c r="K24" s="55"/>
      <c r="L24" s="109"/>
      <c r="M24" s="109"/>
      <c r="N24" s="109"/>
      <c r="O24" s="109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6.5" thickBot="1">
      <c r="A25" s="104"/>
      <c r="B25" s="80"/>
      <c r="C25" s="105" t="s">
        <v>11</v>
      </c>
      <c r="D25" s="105"/>
      <c r="E25" s="106"/>
      <c r="F25" s="107">
        <f>F22</f>
        <v>8.75</v>
      </c>
      <c r="G25" s="321">
        <f>G22</f>
        <v>60</v>
      </c>
      <c r="H25" s="322">
        <f>1000/H22*E22</f>
        <v>48527.76948045421</v>
      </c>
      <c r="I25" s="54"/>
      <c r="J25" s="61"/>
      <c r="K25" s="55"/>
      <c r="L25" s="109"/>
      <c r="M25" s="109"/>
      <c r="N25" s="109"/>
      <c r="O25" s="109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5.75">
      <c r="A26" s="109"/>
      <c r="B26" s="109"/>
      <c r="C26" s="287" t="s">
        <v>132</v>
      </c>
      <c r="D26" s="288"/>
      <c r="E26" s="288"/>
      <c r="F26" s="318"/>
      <c r="G26" s="323" t="s">
        <v>136</v>
      </c>
      <c r="H26" s="324"/>
      <c r="I26" s="324"/>
      <c r="J26" s="324"/>
      <c r="K26" s="324"/>
      <c r="L26" s="325"/>
      <c r="M26" s="326"/>
      <c r="N26" s="31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5.75">
      <c r="A27" s="61"/>
      <c r="B27" s="61"/>
      <c r="C27" s="290" t="s">
        <v>133</v>
      </c>
      <c r="D27" s="291" t="s">
        <v>134</v>
      </c>
      <c r="E27" s="291"/>
      <c r="F27" s="319"/>
      <c r="G27" s="327" t="s">
        <v>137</v>
      </c>
      <c r="H27" s="328"/>
      <c r="I27" s="328"/>
      <c r="J27" s="328"/>
      <c r="K27" s="328"/>
      <c r="L27" s="329"/>
      <c r="M27" s="330"/>
      <c r="N27" s="31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6.5" thickBot="1">
      <c r="A28" s="61"/>
      <c r="B28" s="61"/>
      <c r="C28" s="293" t="s">
        <v>135</v>
      </c>
      <c r="D28" s="294"/>
      <c r="E28" s="294"/>
      <c r="F28" s="320"/>
      <c r="G28" s="331" t="s">
        <v>138</v>
      </c>
      <c r="H28" s="332"/>
      <c r="I28" s="332"/>
      <c r="J28" s="332"/>
      <c r="K28" s="333"/>
      <c r="L28" s="332"/>
      <c r="M28" s="334"/>
      <c r="N28" s="31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5.75" hidden="1">
      <c r="A29" s="4"/>
      <c r="B29" s="4"/>
      <c r="C29" s="4"/>
      <c r="D29" s="4"/>
      <c r="E29" s="4"/>
      <c r="F29" s="4"/>
      <c r="G29" s="296" t="s">
        <v>139</v>
      </c>
      <c r="H29" s="297"/>
      <c r="I29" s="297"/>
      <c r="J29" s="297"/>
      <c r="K29" s="297"/>
      <c r="L29" s="298"/>
      <c r="M29" s="299"/>
      <c r="N29" s="300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5.75" hidden="1">
      <c r="A30" s="61"/>
      <c r="B30" s="61"/>
      <c r="C30" s="61"/>
      <c r="D30" s="111"/>
      <c r="E30" s="112"/>
      <c r="F30" s="112"/>
      <c r="G30" s="112"/>
      <c r="H30" s="113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5.75" hidden="1">
      <c r="A31" s="61"/>
      <c r="B31" s="61"/>
      <c r="C31" s="61"/>
      <c r="D31" s="109"/>
      <c r="E31" s="109"/>
      <c r="F31" s="109"/>
      <c r="G31" s="61"/>
      <c r="H31" s="61"/>
      <c r="I31" s="61"/>
      <c r="J31" s="61"/>
      <c r="K31" s="61"/>
      <c r="L31" s="109"/>
      <c r="M31" s="109"/>
      <c r="N31" s="109"/>
      <c r="O31" s="61"/>
      <c r="P31" s="61"/>
      <c r="Q31" s="61"/>
      <c r="R31" s="61"/>
      <c r="S31" s="61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5.75" hidden="1">
      <c r="A32" s="61"/>
      <c r="B32" s="109"/>
      <c r="C32" s="109"/>
      <c r="D32" s="109"/>
      <c r="E32" s="61"/>
      <c r="F32" s="111"/>
      <c r="G32" s="111"/>
      <c r="H32" s="114"/>
      <c r="I32" s="61"/>
      <c r="J32" s="61"/>
      <c r="K32" s="61"/>
      <c r="L32" s="109"/>
      <c r="M32" s="109"/>
      <c r="N32" s="109"/>
      <c r="O32" s="61"/>
      <c r="P32" s="61"/>
      <c r="Q32" s="61"/>
      <c r="R32" s="61"/>
      <c r="S32" s="61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5.75" hidden="1">
      <c r="A33" s="61"/>
      <c r="B33" s="109"/>
      <c r="C33" s="109"/>
      <c r="D33" s="109"/>
      <c r="E33" s="61"/>
      <c r="F33" s="111"/>
      <c r="G33" s="111"/>
      <c r="H33" s="115"/>
      <c r="I33" s="61"/>
      <c r="J33" s="61"/>
      <c r="K33" s="61"/>
      <c r="L33" s="109"/>
      <c r="M33" s="109"/>
      <c r="N33" s="109"/>
      <c r="O33" s="61"/>
      <c r="P33" s="61"/>
      <c r="Q33" s="61"/>
      <c r="R33" s="61"/>
      <c r="S33" s="61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5.75" hidden="1">
      <c r="A34" s="116"/>
      <c r="B34" s="116"/>
      <c r="C34" s="116"/>
      <c r="D34" s="116"/>
      <c r="E34" s="109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5.75" hidden="1">
      <c r="A35" s="109"/>
      <c r="B35" s="109"/>
      <c r="C35" s="61"/>
      <c r="D35" s="111"/>
      <c r="E35" s="117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5.75" hidden="1">
      <c r="A36" s="61"/>
      <c r="B36" s="61"/>
      <c r="C36" s="61"/>
      <c r="D36" s="111"/>
      <c r="E36" s="117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5.75" hidden="1">
      <c r="A37" s="61"/>
      <c r="B37" s="61"/>
      <c r="C37" s="61"/>
      <c r="D37" s="111"/>
      <c r="E37" s="117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5.75" hidden="1">
      <c r="A38" s="61"/>
      <c r="B38" s="59"/>
      <c r="C38" s="118"/>
      <c r="D38" s="118"/>
      <c r="E38" s="119"/>
      <c r="F38" s="120"/>
      <c r="G38" s="61"/>
      <c r="H38" s="109"/>
      <c r="I38" s="109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5.75" hidden="1">
      <c r="A39" s="59"/>
      <c r="B39" s="121"/>
      <c r="C39" s="120"/>
      <c r="D39" s="120"/>
      <c r="E39" s="121"/>
      <c r="F39" s="61"/>
      <c r="G39" s="61"/>
      <c r="H39" s="109"/>
      <c r="I39" s="109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5.75" hidden="1">
      <c r="A40" s="59"/>
      <c r="B40" s="121"/>
      <c r="C40" s="120"/>
      <c r="D40" s="120"/>
      <c r="E40" s="12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 hidden="1">
      <c r="A41" s="59"/>
      <c r="B41" s="121"/>
      <c r="C41" s="120"/>
      <c r="D41" s="120"/>
      <c r="E41" s="12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 hidden="1">
      <c r="A42" s="59"/>
      <c r="B42" s="121"/>
      <c r="C42" s="120"/>
      <c r="D42" s="120"/>
      <c r="E42" s="121"/>
      <c r="F42" s="110"/>
      <c r="G42" s="110"/>
      <c r="H42" s="110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5.75" hidden="1">
      <c r="A43" s="59"/>
      <c r="B43" s="121"/>
      <c r="C43" s="120"/>
      <c r="D43" s="120"/>
      <c r="E43" s="121"/>
      <c r="F43" s="110"/>
      <c r="G43" s="110"/>
      <c r="H43" s="110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5.75" hidden="1">
      <c r="A44" s="59"/>
      <c r="B44" s="121"/>
      <c r="C44" s="120"/>
      <c r="D44" s="120"/>
      <c r="E44" s="12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5.75" hidden="1">
      <c r="A45" s="59"/>
      <c r="B45" s="121"/>
      <c r="C45" s="120"/>
      <c r="D45" s="120"/>
      <c r="E45" s="12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5.75" hidden="1">
      <c r="A46" s="59"/>
      <c r="B46" s="121"/>
      <c r="C46" s="120"/>
      <c r="D46" s="120"/>
      <c r="E46" s="12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5.75" hidden="1">
      <c r="A47" s="59"/>
      <c r="B47" s="121"/>
      <c r="C47" s="120"/>
      <c r="D47" s="120"/>
      <c r="E47" s="12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5.75" hidden="1">
      <c r="A48" s="59"/>
      <c r="B48" s="121"/>
      <c r="C48" s="120"/>
      <c r="D48" s="120"/>
      <c r="E48" s="12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5.75" hidden="1">
      <c r="A49" s="59"/>
      <c r="B49" s="121"/>
      <c r="C49" s="120"/>
      <c r="D49" s="120"/>
      <c r="E49" s="12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5.75" hidden="1">
      <c r="A50" s="59"/>
      <c r="B50" s="121"/>
      <c r="C50" s="120"/>
      <c r="D50" s="120"/>
      <c r="E50" s="12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.75" hidden="1">
      <c r="A51" s="59"/>
      <c r="B51" s="121"/>
      <c r="C51" s="121"/>
      <c r="D51" s="121"/>
      <c r="E51" s="12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5.75" hidden="1">
      <c r="A52" s="59"/>
      <c r="B52" s="59"/>
      <c r="C52" s="61"/>
      <c r="D52" s="12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5.75" hidden="1">
      <c r="A53" s="59"/>
      <c r="B53" s="59"/>
      <c r="C53" s="61"/>
      <c r="D53" s="120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5.75" hidden="1">
      <c r="A54" s="59"/>
      <c r="B54" s="59"/>
      <c r="C54" s="61"/>
      <c r="D54" s="120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5.75" hidden="1">
      <c r="A55" s="56"/>
      <c r="B55" s="56"/>
      <c r="C55" s="4"/>
      <c r="D55" s="4"/>
      <c r="E55" s="4"/>
      <c r="F55" s="4"/>
      <c r="G55" s="61"/>
      <c r="H55" s="61"/>
      <c r="I55" s="61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5.75" hidden="1">
      <c r="A56" s="56"/>
      <c r="B56" s="56"/>
      <c r="C56" s="4"/>
      <c r="D56" s="4"/>
      <c r="E56" s="4"/>
      <c r="F56" s="4"/>
      <c r="G56" s="61"/>
      <c r="H56" s="61"/>
      <c r="I56" s="61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6.5" thickBot="1">
      <c r="A57" s="122" t="s">
        <v>54</v>
      </c>
      <c r="B57" s="56"/>
      <c r="C57" s="4"/>
      <c r="D57" s="4"/>
      <c r="E57" s="4"/>
      <c r="F57" s="4"/>
      <c r="G57" s="110"/>
      <c r="H57" s="110"/>
      <c r="I57" s="110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5.75">
      <c r="A58" s="56"/>
      <c r="B58" s="38" t="s">
        <v>55</v>
      </c>
      <c r="C58" s="39"/>
      <c r="D58" s="39"/>
      <c r="E58" s="40"/>
      <c r="F58" s="31"/>
      <c r="G58" s="110"/>
      <c r="H58" s="110"/>
      <c r="I58" s="110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5.75">
      <c r="A59" s="56"/>
      <c r="B59" s="41" t="s">
        <v>56</v>
      </c>
      <c r="C59" s="41" t="s">
        <v>57</v>
      </c>
      <c r="D59" s="50" t="s">
        <v>50</v>
      </c>
      <c r="E59" s="279" t="s">
        <v>90</v>
      </c>
      <c r="F59" s="280"/>
      <c r="G59" s="280"/>
      <c r="H59" s="280"/>
      <c r="I59" s="281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5.75">
      <c r="A60" s="56"/>
      <c r="B60" s="42"/>
      <c r="C60" s="42" t="s">
        <v>58</v>
      </c>
      <c r="D60" s="51" t="s">
        <v>59</v>
      </c>
      <c r="E60" s="282" t="s">
        <v>91</v>
      </c>
      <c r="F60" s="283"/>
      <c r="G60" s="283"/>
      <c r="H60" s="283"/>
      <c r="I60" s="28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5.75">
      <c r="A61" s="4"/>
      <c r="B61" s="25">
        <v>40664</v>
      </c>
      <c r="C61" s="26">
        <v>555</v>
      </c>
      <c r="D61" s="27">
        <f>B61+C61</f>
        <v>41219</v>
      </c>
      <c r="E61" s="35"/>
      <c r="F61" s="36"/>
      <c r="G61" s="36"/>
      <c r="H61" s="36"/>
      <c r="I61" s="3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5.75">
      <c r="A62" s="4"/>
      <c r="B62" s="43" t="s">
        <v>60</v>
      </c>
      <c r="C62" s="44"/>
      <c r="D62" s="44"/>
      <c r="E62" s="52"/>
      <c r="F62" s="5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5.75">
      <c r="A63" s="4"/>
      <c r="B63" s="45" t="s">
        <v>61</v>
      </c>
      <c r="C63" s="46"/>
      <c r="D63" s="46"/>
      <c r="E63" s="46"/>
      <c r="F63" s="47"/>
      <c r="G63" s="279" t="s">
        <v>67</v>
      </c>
      <c r="H63" s="281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5.75">
      <c r="A64" s="4"/>
      <c r="B64" s="48" t="s">
        <v>62</v>
      </c>
      <c r="C64" s="48" t="s">
        <v>63</v>
      </c>
      <c r="D64" s="48" t="s">
        <v>65</v>
      </c>
      <c r="E64" s="4"/>
      <c r="F64" s="4"/>
      <c r="G64" s="285" t="s">
        <v>131</v>
      </c>
      <c r="H64" s="286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5.75">
      <c r="A65" s="4"/>
      <c r="B65" s="49"/>
      <c r="C65" s="49" t="s">
        <v>64</v>
      </c>
      <c r="D65" s="49" t="s">
        <v>66</v>
      </c>
      <c r="E65" s="4"/>
      <c r="F65" s="4"/>
      <c r="G65" s="285" t="s">
        <v>68</v>
      </c>
      <c r="H65" s="286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6.5" thickBot="1">
      <c r="A66" s="4"/>
      <c r="B66" s="28">
        <v>42004</v>
      </c>
      <c r="C66" s="29">
        <v>41019</v>
      </c>
      <c r="D66" s="30">
        <f>B66-C66</f>
        <v>985</v>
      </c>
      <c r="E66" s="4"/>
      <c r="F66" s="4"/>
      <c r="G66" s="285" t="s">
        <v>70</v>
      </c>
      <c r="H66" s="286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6.5" thickBot="1">
      <c r="A67" s="4"/>
      <c r="B67" s="4"/>
      <c r="C67" s="4"/>
      <c r="D67" s="4"/>
      <c r="E67" s="4"/>
      <c r="F67" s="4"/>
      <c r="G67" s="282" t="s">
        <v>69</v>
      </c>
      <c r="H67" s="28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5.75">
      <c r="A68" s="4"/>
      <c r="B68" s="123" t="s">
        <v>42</v>
      </c>
      <c r="C68" s="124"/>
      <c r="D68" s="64"/>
      <c r="E68" s="4"/>
      <c r="F68" s="4"/>
      <c r="G68" s="4"/>
      <c r="H68" s="287" t="s">
        <v>132</v>
      </c>
      <c r="I68" s="288"/>
      <c r="J68" s="288"/>
      <c r="K68" s="289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6.5" thickBot="1">
      <c r="A69" s="4"/>
      <c r="B69" s="125" t="s">
        <v>43</v>
      </c>
      <c r="C69" s="67"/>
      <c r="D69" s="126"/>
      <c r="E69" s="4"/>
      <c r="F69" s="4"/>
      <c r="G69" s="4"/>
      <c r="H69" s="290" t="s">
        <v>133</v>
      </c>
      <c r="I69" s="291" t="s">
        <v>134</v>
      </c>
      <c r="J69" s="291"/>
      <c r="K69" s="29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6.5" thickBot="1">
      <c r="A70" s="4"/>
      <c r="B70" s="4"/>
      <c r="C70" s="4"/>
      <c r="D70" s="4"/>
      <c r="E70" s="4"/>
      <c r="F70" s="4"/>
      <c r="G70" s="4"/>
      <c r="H70" s="293" t="s">
        <v>135</v>
      </c>
      <c r="I70" s="294"/>
      <c r="J70" s="294"/>
      <c r="K70" s="295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9.5" thickBot="1">
      <c r="A71" s="4"/>
      <c r="B71" s="164" t="s">
        <v>93</v>
      </c>
      <c r="C71" s="165"/>
      <c r="D71" s="165"/>
      <c r="E71" s="165"/>
      <c r="F71" s="166"/>
      <c r="G71" s="13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5.75">
      <c r="A72" s="95" t="s">
        <v>99</v>
      </c>
      <c r="B72" s="96"/>
      <c r="C72" s="96"/>
      <c r="D72" s="96"/>
      <c r="E72" s="96"/>
      <c r="F72" s="96"/>
      <c r="G72" s="96"/>
      <c r="H72" s="96"/>
      <c r="I72" s="96"/>
      <c r="J72" s="97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5.75">
      <c r="A73" s="129" t="s">
        <v>94</v>
      </c>
      <c r="B73" s="61"/>
      <c r="C73" s="61"/>
      <c r="D73" s="61"/>
      <c r="E73" s="61"/>
      <c r="F73" s="61"/>
      <c r="G73" s="61"/>
      <c r="H73" s="61"/>
      <c r="I73" s="61"/>
      <c r="J73" s="130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5.75">
      <c r="A74" s="129" t="s">
        <v>144</v>
      </c>
      <c r="B74" s="61"/>
      <c r="C74" s="61"/>
      <c r="D74" s="61"/>
      <c r="E74" s="61"/>
      <c r="F74" s="61"/>
      <c r="G74" s="61"/>
      <c r="H74" s="61"/>
      <c r="I74" s="61"/>
      <c r="J74" s="130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  <row r="75" spans="1:34" ht="15.75">
      <c r="A75" s="129" t="s">
        <v>95</v>
      </c>
      <c r="B75" s="61"/>
      <c r="C75" s="61"/>
      <c r="D75" s="61"/>
      <c r="E75" s="61"/>
      <c r="F75" s="61"/>
      <c r="G75" s="61"/>
      <c r="H75" s="61"/>
      <c r="I75" s="61"/>
      <c r="J75" s="130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</row>
    <row r="76" spans="1:34" ht="15.75">
      <c r="A76" s="129" t="s">
        <v>96</v>
      </c>
      <c r="B76" s="61"/>
      <c r="C76" s="61"/>
      <c r="D76" s="61"/>
      <c r="E76" s="61"/>
      <c r="F76" s="61"/>
      <c r="G76" s="61"/>
      <c r="H76" s="61"/>
      <c r="I76" s="61"/>
      <c r="J76" s="130"/>
      <c r="K76" s="4"/>
      <c r="L76" s="4"/>
      <c r="M76" s="4"/>
      <c r="N76" s="4"/>
      <c r="O76" s="4"/>
      <c r="P76" s="4"/>
      <c r="Q76" s="4">
        <f>D90</f>
        <v>96</v>
      </c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</row>
    <row r="77" spans="1:34" ht="16.5" thickBot="1">
      <c r="A77" s="131" t="s">
        <v>97</v>
      </c>
      <c r="B77" s="132"/>
      <c r="C77" s="132"/>
      <c r="D77" s="132"/>
      <c r="E77" s="132"/>
      <c r="F77" s="132"/>
      <c r="G77" s="132"/>
      <c r="H77" s="132"/>
      <c r="I77" s="132"/>
      <c r="J77" s="133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</row>
    <row r="78" spans="1:34" ht="16.5" thickBot="1">
      <c r="A78" s="136" t="s">
        <v>98</v>
      </c>
      <c r="B78" s="11"/>
      <c r="C78" s="137"/>
      <c r="D78" s="13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</row>
    <row r="79" spans="1:43" ht="15.75">
      <c r="A79" s="95" t="s">
        <v>100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7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M79" s="1">
        <f>E90</f>
        <v>11</v>
      </c>
      <c r="AN79" s="1">
        <f>(400+AM79)/400</f>
        <v>1.0275</v>
      </c>
      <c r="AO79" s="1">
        <f>AN79^0.333333333333333</f>
        <v>1.0090838995757496</v>
      </c>
      <c r="AP79" s="1">
        <f>AO79-1</f>
        <v>0.009083899575749621</v>
      </c>
      <c r="AQ79" s="1">
        <f>AP79*1200</f>
        <v>10.900679490899545</v>
      </c>
    </row>
    <row r="80" spans="1:34" ht="15.75">
      <c r="A80" s="129" t="s">
        <v>101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130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</row>
    <row r="81" spans="1:43" ht="15.75">
      <c r="A81" s="129" t="s">
        <v>102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130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M81" s="1">
        <f>E92</f>
        <v>11</v>
      </c>
      <c r="AN81" s="1">
        <f>(400+AM81)/400</f>
        <v>1.0275</v>
      </c>
      <c r="AO81" s="1">
        <f>AN81^0.333333333333333</f>
        <v>1.0090838995757496</v>
      </c>
      <c r="AP81" s="1">
        <f>1/AO81</f>
        <v>0.9909978748253057</v>
      </c>
      <c r="AQ81" s="1">
        <f>AP81^D92</f>
        <v>0.4197410286113944</v>
      </c>
    </row>
    <row r="82" spans="1:34" ht="15.75">
      <c r="A82" s="129" t="s">
        <v>103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130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</row>
    <row r="83" spans="1:34" ht="15.75">
      <c r="A83" s="129" t="s">
        <v>116</v>
      </c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130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</row>
    <row r="84" spans="1:34" ht="16.5" thickBot="1">
      <c r="A84" s="131" t="s">
        <v>104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3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</row>
    <row r="85" spans="1:35" ht="16.5" thickBot="1">
      <c r="A85" s="54"/>
      <c r="B85" s="136" t="s">
        <v>52</v>
      </c>
      <c r="C85" s="11"/>
      <c r="D85" s="11"/>
      <c r="E85" s="11"/>
      <c r="F85" s="61"/>
      <c r="G85" s="61"/>
      <c r="H85" s="61"/>
      <c r="I85" s="61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</row>
    <row r="86" spans="1:34" ht="15.75">
      <c r="A86" s="140"/>
      <c r="B86" s="141"/>
      <c r="C86" s="141"/>
      <c r="D86" s="141"/>
      <c r="E86" s="141"/>
      <c r="F86" s="143"/>
      <c r="G86" s="143"/>
      <c r="H86" s="143"/>
      <c r="I86" s="61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</row>
    <row r="87" spans="1:34" ht="16.5" thickBot="1">
      <c r="A87" s="142"/>
      <c r="B87" s="143"/>
      <c r="C87" s="143"/>
      <c r="D87" s="143"/>
      <c r="E87" s="143"/>
      <c r="F87" s="143"/>
      <c r="G87" s="143"/>
      <c r="H87" s="143"/>
      <c r="I87" s="61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</row>
    <row r="88" spans="1:34" ht="16.5" thickBot="1">
      <c r="A88" s="145"/>
      <c r="B88" s="167" t="s">
        <v>44</v>
      </c>
      <c r="C88" s="167"/>
      <c r="D88" s="167"/>
      <c r="E88" s="167"/>
      <c r="F88" s="156" t="s">
        <v>50</v>
      </c>
      <c r="G88" s="287" t="s">
        <v>132</v>
      </c>
      <c r="H88" s="288"/>
      <c r="I88" s="288"/>
      <c r="J88" s="289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</row>
    <row r="89" spans="1:34" ht="16.5" thickBot="1">
      <c r="A89" s="144" t="s">
        <v>105</v>
      </c>
      <c r="B89" s="182"/>
      <c r="C89" s="154" t="s">
        <v>45</v>
      </c>
      <c r="D89" s="155" t="s">
        <v>9</v>
      </c>
      <c r="E89" s="157" t="s">
        <v>37</v>
      </c>
      <c r="F89" s="158" t="s">
        <v>49</v>
      </c>
      <c r="G89" s="290" t="s">
        <v>133</v>
      </c>
      <c r="H89" s="291" t="s">
        <v>134</v>
      </c>
      <c r="I89" s="291"/>
      <c r="J89" s="292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</row>
    <row r="90" spans="1:34" ht="19.5" thickBot="1">
      <c r="A90" s="111"/>
      <c r="B90" s="145" t="s">
        <v>46</v>
      </c>
      <c r="C90" s="180">
        <v>800</v>
      </c>
      <c r="D90" s="180">
        <v>96</v>
      </c>
      <c r="E90" s="181">
        <v>11</v>
      </c>
      <c r="F90" s="159">
        <f>FV(AQ79/1200,Q76,-C90,0,1)</f>
        <v>122852.89099443762</v>
      </c>
      <c r="G90" s="293" t="s">
        <v>135</v>
      </c>
      <c r="H90" s="294"/>
      <c r="I90" s="294"/>
      <c r="J90" s="295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</row>
    <row r="91" spans="1:34" ht="19.5" thickBot="1">
      <c r="A91" s="146"/>
      <c r="B91" s="108"/>
      <c r="C91" s="11" t="s">
        <v>47</v>
      </c>
      <c r="D91" s="11"/>
      <c r="E91" s="180">
        <v>300000</v>
      </c>
      <c r="F91" s="160" t="s">
        <v>106</v>
      </c>
      <c r="G91" s="70"/>
      <c r="H91" s="61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</row>
    <row r="92" spans="1:34" ht="19.5" thickBot="1">
      <c r="A92" s="147"/>
      <c r="B92" s="149" t="s">
        <v>48</v>
      </c>
      <c r="C92" s="150">
        <f>AQ81*F92</f>
        <v>74355.90974952956</v>
      </c>
      <c r="D92" s="151">
        <f>D90</f>
        <v>96</v>
      </c>
      <c r="E92" s="152">
        <f>E90</f>
        <v>11</v>
      </c>
      <c r="F92" s="161">
        <f>E91-F90</f>
        <v>177147.10900556238</v>
      </c>
      <c r="G92" s="70"/>
      <c r="H92" s="61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</row>
    <row r="93" spans="1:34" ht="19.5" thickBot="1">
      <c r="A93" s="148"/>
      <c r="B93" s="168" t="s">
        <v>53</v>
      </c>
      <c r="C93" s="169"/>
      <c r="D93" s="169"/>
      <c r="E93" s="84" t="s">
        <v>51</v>
      </c>
      <c r="F93" s="162">
        <f>SUM(F90:F92)</f>
        <v>300000</v>
      </c>
      <c r="G93" s="70"/>
      <c r="H93" s="61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</row>
    <row r="94" spans="1:34" ht="16.5" thickBo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</row>
    <row r="95" spans="1:34" ht="16.5" thickBot="1">
      <c r="A95" s="153" t="s">
        <v>107</v>
      </c>
      <c r="B95" s="127"/>
      <c r="C95" s="4" t="s">
        <v>117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</row>
    <row r="96" spans="1:34" ht="16.5" thickBot="1">
      <c r="A96" s="101" t="s">
        <v>108</v>
      </c>
      <c r="B96" s="102"/>
      <c r="C96" s="103"/>
      <c r="D96" s="174">
        <f>C90</f>
        <v>800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</row>
    <row r="97" spans="1:22" ht="16.5" thickBot="1">
      <c r="A97" s="136" t="s">
        <v>109</v>
      </c>
      <c r="B97" s="11"/>
      <c r="C97" s="137"/>
      <c r="D97" s="175">
        <f>C92</f>
        <v>74355.90974952956</v>
      </c>
      <c r="E97" s="128" t="s">
        <v>115</v>
      </c>
      <c r="F97" s="85"/>
      <c r="G97" s="85"/>
      <c r="H97" s="85"/>
      <c r="I97" s="85"/>
      <c r="J97" s="8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ht="15.75">
      <c r="A98" s="136" t="s">
        <v>110</v>
      </c>
      <c r="B98" s="11"/>
      <c r="C98" s="137"/>
      <c r="D98" s="176">
        <f>D90</f>
        <v>96</v>
      </c>
      <c r="E98" s="4"/>
      <c r="F98" s="194" t="s">
        <v>120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ht="16.5" thickBot="1">
      <c r="A99" s="104" t="s">
        <v>111</v>
      </c>
      <c r="B99" s="80"/>
      <c r="C99" s="81"/>
      <c r="D99" s="177">
        <f>E90</f>
        <v>11</v>
      </c>
      <c r="E99" s="4"/>
      <c r="F99" s="195" t="s">
        <v>124</v>
      </c>
      <c r="G99" s="196"/>
      <c r="H99" s="196"/>
      <c r="I99" s="19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ht="16.5" thickBot="1">
      <c r="A100" s="101" t="s">
        <v>112</v>
      </c>
      <c r="B100" s="103"/>
      <c r="C100" s="4"/>
      <c r="D100" s="4"/>
      <c r="E100" s="4"/>
      <c r="F100" s="198" t="s">
        <v>121</v>
      </c>
      <c r="G100" s="199"/>
      <c r="H100" s="199"/>
      <c r="I100" s="9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ht="15.75">
      <c r="A101" s="163"/>
      <c r="B101" s="138"/>
      <c r="C101" s="138"/>
      <c r="D101" s="139"/>
      <c r="E101" s="4"/>
      <c r="F101" s="198" t="s">
        <v>122</v>
      </c>
      <c r="G101" s="199"/>
      <c r="H101" s="199"/>
      <c r="I101" s="9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ht="15.75">
      <c r="A102" s="136" t="s">
        <v>113</v>
      </c>
      <c r="B102" s="11"/>
      <c r="C102" s="11"/>
      <c r="D102" s="178">
        <f>F90</f>
        <v>122852.89099443762</v>
      </c>
      <c r="E102" s="4"/>
      <c r="F102" s="200" t="s">
        <v>123</v>
      </c>
      <c r="G102" s="201"/>
      <c r="H102" s="201"/>
      <c r="I102" s="202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ht="15.75">
      <c r="A103" s="136" t="s">
        <v>114</v>
      </c>
      <c r="B103" s="11"/>
      <c r="C103" s="11"/>
      <c r="D103" s="178">
        <f>F92</f>
        <v>177147.10900556238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ht="16.5" thickBot="1">
      <c r="A104" s="136"/>
      <c r="B104" s="11" t="s">
        <v>51</v>
      </c>
      <c r="C104" s="11"/>
      <c r="D104" s="179">
        <f>SUM(D102:D103)</f>
        <v>300000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ht="20.25" thickBot="1" thickTop="1">
      <c r="A105" s="134"/>
      <c r="B105" s="135"/>
      <c r="C105" s="135"/>
      <c r="D105" s="135"/>
      <c r="E105" s="415" t="s">
        <v>168</v>
      </c>
      <c r="F105" s="414" t="s">
        <v>167</v>
      </c>
      <c r="G105" s="61"/>
      <c r="H105" s="61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1" ht="15.75">
      <c r="A106" s="4"/>
      <c r="B106" s="4"/>
      <c r="C106" s="4"/>
      <c r="D106" s="4"/>
      <c r="E106" s="4"/>
      <c r="F106" s="61"/>
      <c r="G106" s="61"/>
      <c r="H106" s="61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5.75">
      <c r="A107" s="301" t="s">
        <v>136</v>
      </c>
      <c r="B107" s="302"/>
      <c r="C107" s="302"/>
      <c r="D107" s="302"/>
      <c r="E107" s="310"/>
      <c r="F107" s="308"/>
      <c r="G107" s="313"/>
      <c r="H107" s="31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5.75">
      <c r="A108" s="303" t="s">
        <v>137</v>
      </c>
      <c r="B108" s="304"/>
      <c r="C108" s="304"/>
      <c r="D108" s="304"/>
      <c r="E108" s="311"/>
      <c r="F108" s="308"/>
      <c r="G108" s="309"/>
      <c r="H108" s="31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5.75">
      <c r="A109" s="303" t="s">
        <v>138</v>
      </c>
      <c r="B109" s="305"/>
      <c r="C109" s="305"/>
      <c r="D109" s="305"/>
      <c r="E109" s="311"/>
      <c r="F109" s="308"/>
      <c r="G109" s="308"/>
      <c r="H109" s="31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5.75">
      <c r="A110" s="306" t="s">
        <v>139</v>
      </c>
      <c r="B110" s="307"/>
      <c r="C110" s="307"/>
      <c r="D110" s="307"/>
      <c r="E110" s="312"/>
      <c r="F110" s="315"/>
      <c r="G110" s="316"/>
      <c r="H110" s="31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5.75">
      <c r="A111" s="4"/>
      <c r="B111" s="4"/>
      <c r="C111" s="4"/>
      <c r="D111" s="4"/>
      <c r="E111" s="4"/>
      <c r="F111" s="61"/>
      <c r="G111" s="61"/>
      <c r="H111" s="61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5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5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5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5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5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5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5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5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5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5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5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5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5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5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5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5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5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5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5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5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5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5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5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5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</sheetData>
  <sheetProtection password="CD6C" sheet="1"/>
  <dataValidations count="7">
    <dataValidation type="list" allowBlank="1" showInputMessage="1" showErrorMessage="1" sqref="E22">
      <formula1>"25000,35000,40000,50000,75000,100000,1000000"</formula1>
    </dataValidation>
    <dataValidation type="list" allowBlank="1" showInputMessage="1" showErrorMessage="1" prompt="pick the amount" error="only from list" sqref="E18">
      <formula1>"10000,25000,50000,100000,1000000"</formula1>
    </dataValidation>
    <dataValidation type="list" allowBlank="1" showInputMessage="1" showErrorMessage="1" sqref="E16">
      <formula1>"100,500,1000,2000,5000,10000"</formula1>
    </dataValidation>
    <dataValidation type="list" allowBlank="1" showInputMessage="1" showErrorMessage="1" error="use from the list" sqref="G16">
      <formula1>"6,12,24,36,48,60,72,84,96,108,120"</formula1>
    </dataValidation>
    <dataValidation type="list" allowBlank="1" showInputMessage="1" showErrorMessage="1" error="USE FROM LIST" sqref="G14">
      <formula1>"12,24,36,48,60,72,84,96,108,120,"</formula1>
    </dataValidation>
    <dataValidation type="list" allowBlank="1" showInputMessage="1" showErrorMessage="1" sqref="E14">
      <formula1>"1000,5000,10000"</formula1>
    </dataValidation>
    <dataValidation type="list" allowBlank="1" showInputMessage="1" showErrorMessage="1" sqref="E12">
      <formula1>"1000,5000,10000,100000"</formula1>
    </dataValidation>
  </dataValidations>
  <hyperlinks>
    <hyperlink ref="F105" location="'RD FD GROWTH CHART'!A1" display="'RD FD GROWTH CHART'!A1"/>
  </hyperlink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12.28125" style="3" customWidth="1"/>
    <col min="2" max="2" width="14.8515625" style="3" customWidth="1"/>
    <col min="3" max="3" width="14.140625" style="3" customWidth="1"/>
    <col min="4" max="4" width="13.8515625" style="3" customWidth="1"/>
    <col min="5" max="5" width="16.421875" style="3" customWidth="1"/>
    <col min="6" max="6" width="14.57421875" style="3" customWidth="1"/>
    <col min="7" max="7" width="12.421875" style="3" customWidth="1"/>
    <col min="8" max="8" width="17.140625" style="3" customWidth="1"/>
    <col min="9" max="9" width="11.140625" style="3" customWidth="1"/>
    <col min="10" max="11" width="13.28125" style="3" customWidth="1"/>
    <col min="12" max="12" width="13.00390625" style="3" customWidth="1"/>
    <col min="13" max="13" width="13.8515625" style="3" customWidth="1"/>
    <col min="14" max="14" width="10.57421875" style="3" customWidth="1"/>
    <col min="15" max="15" width="10.7109375" style="3" bestFit="1" customWidth="1"/>
    <col min="16" max="16" width="9.140625" style="3" customWidth="1"/>
    <col min="17" max="17" width="0" style="3" hidden="1" customWidth="1"/>
    <col min="18" max="22" width="9.140625" style="3" customWidth="1"/>
    <col min="23" max="33" width="0" style="3" hidden="1" customWidth="1"/>
    <col min="34" max="16384" width="9.140625" style="3" customWidth="1"/>
  </cols>
  <sheetData>
    <row r="1" spans="1:38" ht="18.75" thickBot="1">
      <c r="A1" s="205"/>
      <c r="B1" s="205"/>
      <c r="C1" s="205"/>
      <c r="D1" s="206" t="s">
        <v>73</v>
      </c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  <c r="AH1" s="205"/>
      <c r="AI1" s="205"/>
      <c r="AJ1" s="205"/>
      <c r="AK1" s="205"/>
      <c r="AL1" s="205"/>
    </row>
    <row r="2" spans="1:38" ht="12.75">
      <c r="A2" s="222" t="s">
        <v>74</v>
      </c>
      <c r="B2" s="223"/>
      <c r="C2" s="223"/>
      <c r="D2" s="223"/>
      <c r="E2" s="223"/>
      <c r="F2" s="223"/>
      <c r="G2" s="224"/>
      <c r="H2" s="323" t="s">
        <v>136</v>
      </c>
      <c r="I2" s="324"/>
      <c r="J2" s="324"/>
      <c r="K2" s="324"/>
      <c r="L2" s="324"/>
      <c r="M2" s="325"/>
      <c r="N2" s="326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</row>
    <row r="3" spans="1:52" ht="13.5" thickBot="1">
      <c r="A3" s="216" t="s">
        <v>75</v>
      </c>
      <c r="B3" s="217"/>
      <c r="C3" s="217"/>
      <c r="D3" s="217"/>
      <c r="E3" s="217"/>
      <c r="F3" s="217"/>
      <c r="G3" s="218"/>
      <c r="H3" s="327" t="s">
        <v>137</v>
      </c>
      <c r="I3" s="328"/>
      <c r="J3" s="328"/>
      <c r="K3" s="328"/>
      <c r="L3" s="328"/>
      <c r="M3" s="329"/>
      <c r="N3" s="33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ht="16.5" thickBot="1">
      <c r="A4" s="208" t="s">
        <v>12</v>
      </c>
      <c r="B4" s="207" t="s">
        <v>72</v>
      </c>
      <c r="C4" s="221">
        <v>250000</v>
      </c>
      <c r="D4" s="221">
        <v>11</v>
      </c>
      <c r="E4" s="221">
        <v>72</v>
      </c>
      <c r="F4" s="220">
        <f>PMT(D4/1200,E4,-C4,0)</f>
        <v>4758.519750176417</v>
      </c>
      <c r="G4" s="205"/>
      <c r="H4" s="331" t="s">
        <v>138</v>
      </c>
      <c r="I4" s="332"/>
      <c r="J4" s="332"/>
      <c r="K4" s="332"/>
      <c r="L4" s="333"/>
      <c r="M4" s="332"/>
      <c r="N4" s="334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ht="12.75">
      <c r="A5" s="209"/>
      <c r="B5" s="210" t="s">
        <v>11</v>
      </c>
      <c r="C5" s="210"/>
      <c r="D5" s="210"/>
      <c r="E5" s="211"/>
      <c r="F5" s="260"/>
      <c r="G5" s="205"/>
      <c r="H5" s="205"/>
      <c r="I5" s="262"/>
      <c r="J5" s="262"/>
      <c r="K5" s="262"/>
      <c r="L5" s="262"/>
      <c r="M5" s="262"/>
      <c r="N5" s="262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pans="1:52" ht="15.75">
      <c r="A6" s="212" t="s">
        <v>76</v>
      </c>
      <c r="B6" s="213"/>
      <c r="C6" s="213"/>
      <c r="D6" s="214">
        <f>D4</f>
        <v>11</v>
      </c>
      <c r="E6" s="215">
        <f>E4</f>
        <v>72</v>
      </c>
      <c r="F6" s="219">
        <f>1000/F4*C4</f>
        <v>52537.34630201577</v>
      </c>
      <c r="G6" s="278" t="s">
        <v>130</v>
      </c>
      <c r="H6" s="276"/>
      <c r="I6" s="277"/>
      <c r="J6" s="238"/>
      <c r="K6" s="262"/>
      <c r="L6" s="262"/>
      <c r="M6" s="262"/>
      <c r="N6" s="262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ht="13.5" thickBot="1">
      <c r="A7" s="216"/>
      <c r="B7" s="217"/>
      <c r="C7" s="217"/>
      <c r="D7" s="217"/>
      <c r="E7" s="218"/>
      <c r="F7" s="261"/>
      <c r="G7" s="261"/>
      <c r="H7" s="263"/>
      <c r="I7" s="262"/>
      <c r="J7" s="262"/>
      <c r="K7" s="262"/>
      <c r="L7" s="262"/>
      <c r="M7" s="262"/>
      <c r="N7" s="262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3.5" thickBot="1">
      <c r="A8" s="225" t="s">
        <v>20</v>
      </c>
      <c r="B8" s="226"/>
      <c r="C8" s="226"/>
      <c r="D8" s="226"/>
      <c r="E8" s="227"/>
      <c r="F8" s="287" t="s">
        <v>132</v>
      </c>
      <c r="G8" s="288"/>
      <c r="H8" s="288"/>
      <c r="I8" s="289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16.5" thickBot="1">
      <c r="A9" s="231" t="s">
        <v>21</v>
      </c>
      <c r="B9" s="232"/>
      <c r="C9" s="228" t="s">
        <v>12</v>
      </c>
      <c r="D9" s="207" t="s">
        <v>125</v>
      </c>
      <c r="E9" s="230">
        <v>125465</v>
      </c>
      <c r="F9" s="290" t="s">
        <v>133</v>
      </c>
      <c r="G9" s="291" t="s">
        <v>134</v>
      </c>
      <c r="H9" s="291"/>
      <c r="I9" s="292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52" ht="16.5" thickBot="1">
      <c r="A10" s="233"/>
      <c r="B10" s="234" t="s">
        <v>22</v>
      </c>
      <c r="C10" s="228" t="s">
        <v>12</v>
      </c>
      <c r="D10" s="207" t="s">
        <v>126</v>
      </c>
      <c r="E10" s="230">
        <v>4500</v>
      </c>
      <c r="F10" s="293" t="s">
        <v>135</v>
      </c>
      <c r="G10" s="294"/>
      <c r="H10" s="294"/>
      <c r="I10" s="295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pans="1:52" ht="16.5" thickBot="1">
      <c r="A11" s="235" t="s">
        <v>128</v>
      </c>
      <c r="B11" s="236"/>
      <c r="C11" s="229" t="s">
        <v>12</v>
      </c>
      <c r="D11" s="207" t="s">
        <v>127</v>
      </c>
      <c r="E11" s="230">
        <v>11</v>
      </c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15.75">
      <c r="A12" s="240"/>
      <c r="B12" s="241" t="s">
        <v>36</v>
      </c>
      <c r="C12" s="237" t="s">
        <v>37</v>
      </c>
      <c r="D12" s="237" t="s">
        <v>38</v>
      </c>
      <c r="E12" s="214" t="s">
        <v>35</v>
      </c>
      <c r="F12" s="239">
        <f>E9</f>
        <v>125465</v>
      </c>
      <c r="G12" s="237" t="s">
        <v>77</v>
      </c>
      <c r="H12" s="335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12.75">
      <c r="A13" s="240" t="s">
        <v>25</v>
      </c>
      <c r="B13" s="242">
        <f>D13-C13</f>
        <v>3349.9041666666667</v>
      </c>
      <c r="C13" s="243">
        <f>F12*Q13</f>
        <v>1150.0958333333333</v>
      </c>
      <c r="D13" s="243">
        <f>E10</f>
        <v>4500</v>
      </c>
      <c r="E13" s="242">
        <f>F12-B13</f>
        <v>122115.09583333334</v>
      </c>
      <c r="F13" s="238" t="s">
        <v>78</v>
      </c>
      <c r="G13" s="237"/>
      <c r="H13" s="205"/>
      <c r="I13" s="260"/>
      <c r="J13" s="260"/>
      <c r="K13" s="260"/>
      <c r="L13" s="260"/>
      <c r="M13" s="260"/>
      <c r="N13" s="260"/>
      <c r="O13" s="260"/>
      <c r="P13" s="260"/>
      <c r="Q13" s="260">
        <f>1*1/12*E11/100</f>
        <v>0.009166666666666667</v>
      </c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12.75">
      <c r="A14" s="240" t="s">
        <v>23</v>
      </c>
      <c r="B14" s="242">
        <f aca="true" t="shared" si="0" ref="B14:B24">D14-C14</f>
        <v>3380.611621527778</v>
      </c>
      <c r="C14" s="243">
        <f aca="true" t="shared" si="1" ref="C14:C24">E13*Q13</f>
        <v>1119.3883784722223</v>
      </c>
      <c r="D14" s="243">
        <f>D13</f>
        <v>4500</v>
      </c>
      <c r="E14" s="242">
        <f>E13-B14</f>
        <v>118734.48421180557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>
        <f>Q13</f>
        <v>0.009166666666666667</v>
      </c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12.75">
      <c r="A15" s="240" t="s">
        <v>24</v>
      </c>
      <c r="B15" s="242">
        <f t="shared" si="0"/>
        <v>3411.6005613917823</v>
      </c>
      <c r="C15" s="243">
        <f t="shared" si="1"/>
        <v>1088.3994386082177</v>
      </c>
      <c r="D15" s="243">
        <f aca="true" t="shared" si="2" ref="D15:D24">D14</f>
        <v>4500</v>
      </c>
      <c r="E15" s="242">
        <f aca="true" t="shared" si="3" ref="E15:E24">E14-B15</f>
        <v>115322.88365041379</v>
      </c>
      <c r="F15" s="262"/>
      <c r="G15" s="262"/>
      <c r="H15" s="262"/>
      <c r="I15" s="260"/>
      <c r="J15" s="260"/>
      <c r="K15" s="260"/>
      <c r="L15" s="260"/>
      <c r="M15" s="260"/>
      <c r="N15" s="260"/>
      <c r="O15" s="260"/>
      <c r="P15" s="260"/>
      <c r="Q15" s="260">
        <f aca="true" t="shared" si="4" ref="Q15:Q24">Q14</f>
        <v>0.009166666666666667</v>
      </c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12.75">
      <c r="A16" s="240" t="s">
        <v>26</v>
      </c>
      <c r="B16" s="242">
        <f t="shared" si="0"/>
        <v>3442.8735665378736</v>
      </c>
      <c r="C16" s="243">
        <f t="shared" si="1"/>
        <v>1057.1264334621264</v>
      </c>
      <c r="D16" s="243">
        <f t="shared" si="2"/>
        <v>4500</v>
      </c>
      <c r="E16" s="242">
        <f t="shared" si="3"/>
        <v>111880.01008387591</v>
      </c>
      <c r="F16" s="244" t="s">
        <v>79</v>
      </c>
      <c r="G16" s="245"/>
      <c r="H16" s="246"/>
      <c r="I16" s="264"/>
      <c r="J16" s="260"/>
      <c r="K16" s="260"/>
      <c r="L16" s="260"/>
      <c r="M16" s="260"/>
      <c r="N16" s="260"/>
      <c r="O16" s="260"/>
      <c r="P16" s="260"/>
      <c r="Q16" s="260">
        <f t="shared" si="4"/>
        <v>0.009166666666666667</v>
      </c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12.75">
      <c r="A17" s="240" t="s">
        <v>27</v>
      </c>
      <c r="B17" s="242">
        <f t="shared" si="0"/>
        <v>3474.4332408978044</v>
      </c>
      <c r="C17" s="243">
        <f t="shared" si="1"/>
        <v>1025.5667591021959</v>
      </c>
      <c r="D17" s="243">
        <f t="shared" si="2"/>
        <v>4500</v>
      </c>
      <c r="E17" s="242">
        <f t="shared" si="3"/>
        <v>108405.5768429781</v>
      </c>
      <c r="F17" s="247" t="s">
        <v>80</v>
      </c>
      <c r="G17" s="248"/>
      <c r="H17" s="249"/>
      <c r="I17" s="264"/>
      <c r="J17" s="260"/>
      <c r="K17" s="260"/>
      <c r="L17" s="260"/>
      <c r="M17" s="260"/>
      <c r="N17" s="260"/>
      <c r="O17" s="260"/>
      <c r="P17" s="260"/>
      <c r="Q17" s="260">
        <f t="shared" si="4"/>
        <v>0.009166666666666667</v>
      </c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12.75">
      <c r="A18" s="240" t="s">
        <v>28</v>
      </c>
      <c r="B18" s="242">
        <f t="shared" si="0"/>
        <v>3506.2822122727007</v>
      </c>
      <c r="C18" s="243">
        <f t="shared" si="1"/>
        <v>993.7177877272993</v>
      </c>
      <c r="D18" s="243">
        <f t="shared" si="2"/>
        <v>4500</v>
      </c>
      <c r="E18" s="242">
        <f t="shared" si="3"/>
        <v>104899.29463070541</v>
      </c>
      <c r="F18" s="250" t="s">
        <v>81</v>
      </c>
      <c r="G18" s="251"/>
      <c r="H18" s="252"/>
      <c r="I18" s="264"/>
      <c r="J18" s="260"/>
      <c r="K18" s="260"/>
      <c r="L18" s="260"/>
      <c r="M18" s="260"/>
      <c r="N18" s="260"/>
      <c r="O18" s="260"/>
      <c r="P18" s="260"/>
      <c r="Q18" s="260">
        <f t="shared" si="4"/>
        <v>0.009166666666666667</v>
      </c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12.75">
      <c r="A19" s="240" t="s">
        <v>29</v>
      </c>
      <c r="B19" s="242">
        <f t="shared" si="0"/>
        <v>3538.423132551867</v>
      </c>
      <c r="C19" s="243">
        <f t="shared" si="1"/>
        <v>961.5768674481329</v>
      </c>
      <c r="D19" s="243">
        <f t="shared" si="2"/>
        <v>4500</v>
      </c>
      <c r="E19" s="242">
        <f t="shared" si="3"/>
        <v>101360.87149815354</v>
      </c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>
        <f t="shared" si="4"/>
        <v>0.009166666666666667</v>
      </c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12.75">
      <c r="A20" s="240" t="s">
        <v>30</v>
      </c>
      <c r="B20" s="242">
        <f t="shared" si="0"/>
        <v>3570.8586779335924</v>
      </c>
      <c r="C20" s="243">
        <f t="shared" si="1"/>
        <v>929.1413220664075</v>
      </c>
      <c r="D20" s="243">
        <f t="shared" si="2"/>
        <v>4500</v>
      </c>
      <c r="E20" s="259">
        <f t="shared" si="3"/>
        <v>97790.01282021996</v>
      </c>
      <c r="F20" s="253" t="s">
        <v>82</v>
      </c>
      <c r="G20" s="254"/>
      <c r="H20" s="254"/>
      <c r="I20" s="265"/>
      <c r="J20" s="260"/>
      <c r="K20" s="260"/>
      <c r="L20" s="260"/>
      <c r="M20" s="260"/>
      <c r="N20" s="260"/>
      <c r="O20" s="260"/>
      <c r="P20" s="260"/>
      <c r="Q20" s="260">
        <f t="shared" si="4"/>
        <v>0.009166666666666667</v>
      </c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12.75">
      <c r="A21" s="240" t="s">
        <v>31</v>
      </c>
      <c r="B21" s="242">
        <f t="shared" si="0"/>
        <v>3603.5915491479836</v>
      </c>
      <c r="C21" s="243">
        <f t="shared" si="1"/>
        <v>896.4084508520162</v>
      </c>
      <c r="D21" s="243">
        <f t="shared" si="2"/>
        <v>4500</v>
      </c>
      <c r="E21" s="259">
        <f t="shared" si="3"/>
        <v>94186.42127107197</v>
      </c>
      <c r="F21" s="256" t="s">
        <v>129</v>
      </c>
      <c r="G21" s="257"/>
      <c r="H21" s="257"/>
      <c r="I21" s="258"/>
      <c r="J21" s="260"/>
      <c r="K21" s="260"/>
      <c r="L21" s="260"/>
      <c r="M21" s="260"/>
      <c r="N21" s="260"/>
      <c r="O21" s="260"/>
      <c r="P21" s="260"/>
      <c r="Q21" s="260">
        <f t="shared" si="4"/>
        <v>0.009166666666666667</v>
      </c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12.75">
      <c r="A22" s="240" t="s">
        <v>32</v>
      </c>
      <c r="B22" s="242">
        <f t="shared" si="0"/>
        <v>3636.62447168184</v>
      </c>
      <c r="C22" s="243">
        <f t="shared" si="1"/>
        <v>863.3755283181598</v>
      </c>
      <c r="D22" s="243">
        <f t="shared" si="2"/>
        <v>4500</v>
      </c>
      <c r="E22" s="242">
        <f t="shared" si="3"/>
        <v>90549.79679939014</v>
      </c>
      <c r="F22" s="260"/>
      <c r="G22" s="260"/>
      <c r="H22" s="260"/>
      <c r="I22" s="260"/>
      <c r="J22" s="260"/>
      <c r="K22" s="260"/>
      <c r="L22" s="260"/>
      <c r="M22" s="260"/>
      <c r="N22" s="260"/>
      <c r="O22" s="260"/>
      <c r="P22" s="260"/>
      <c r="Q22" s="260">
        <f t="shared" si="4"/>
        <v>0.009166666666666667</v>
      </c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2.75">
      <c r="A23" s="240" t="s">
        <v>33</v>
      </c>
      <c r="B23" s="242">
        <f t="shared" si="0"/>
        <v>3669.9601960055907</v>
      </c>
      <c r="C23" s="243">
        <f t="shared" si="1"/>
        <v>830.0398039944096</v>
      </c>
      <c r="D23" s="243">
        <f t="shared" si="2"/>
        <v>4500</v>
      </c>
      <c r="E23" s="242">
        <f t="shared" si="3"/>
        <v>86879.83660338455</v>
      </c>
      <c r="F23" s="287" t="s">
        <v>132</v>
      </c>
      <c r="G23" s="288"/>
      <c r="H23" s="288"/>
      <c r="I23" s="289"/>
      <c r="J23" s="260"/>
      <c r="K23" s="260"/>
      <c r="L23" s="260"/>
      <c r="M23" s="260"/>
      <c r="N23" s="260"/>
      <c r="O23" s="260"/>
      <c r="P23" s="260"/>
      <c r="Q23" s="260">
        <f t="shared" si="4"/>
        <v>0.009166666666666667</v>
      </c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12.75">
      <c r="A24" s="240" t="s">
        <v>34</v>
      </c>
      <c r="B24" s="242">
        <f t="shared" si="0"/>
        <v>3703.601497802308</v>
      </c>
      <c r="C24" s="243">
        <f t="shared" si="1"/>
        <v>796.3985021976918</v>
      </c>
      <c r="D24" s="243">
        <f t="shared" si="2"/>
        <v>4500</v>
      </c>
      <c r="E24" s="242">
        <f t="shared" si="3"/>
        <v>83176.23510558225</v>
      </c>
      <c r="F24" s="290" t="s">
        <v>133</v>
      </c>
      <c r="G24" s="291" t="s">
        <v>134</v>
      </c>
      <c r="H24" s="291"/>
      <c r="I24" s="292"/>
      <c r="J24" s="260"/>
      <c r="K24" s="260"/>
      <c r="L24" s="260"/>
      <c r="M24" s="260"/>
      <c r="N24" s="260"/>
      <c r="O24" s="260"/>
      <c r="P24" s="260"/>
      <c r="Q24" s="260">
        <f t="shared" si="4"/>
        <v>0.009166666666666667</v>
      </c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12.75">
      <c r="A25" s="240"/>
      <c r="B25" s="266">
        <f>SUM(B13:B24)</f>
        <v>42288.764894417785</v>
      </c>
      <c r="C25" s="275">
        <f>SUM(C13:C24)</f>
        <v>11711.235105582213</v>
      </c>
      <c r="D25" s="275">
        <f>SUM(D13:D24)</f>
        <v>54000</v>
      </c>
      <c r="E25" s="266"/>
      <c r="F25" s="293" t="s">
        <v>135</v>
      </c>
      <c r="G25" s="294"/>
      <c r="H25" s="294"/>
      <c r="I25" s="295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12.75">
      <c r="A26" s="253"/>
      <c r="B26" s="254" t="s">
        <v>39</v>
      </c>
      <c r="C26" s="254"/>
      <c r="D26" s="267">
        <f>B25</f>
        <v>42288.764894417785</v>
      </c>
      <c r="E26" s="255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12.75">
      <c r="A27" s="268"/>
      <c r="B27" s="213" t="s">
        <v>40</v>
      </c>
      <c r="C27" s="213"/>
      <c r="D27" s="269">
        <f>C25</f>
        <v>11711.235105582213</v>
      </c>
      <c r="E27" s="27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38" ht="12.75">
      <c r="A28" s="271"/>
      <c r="B28" s="272"/>
      <c r="C28" s="272"/>
      <c r="D28" s="273">
        <f>SUM(D26:D27)</f>
        <v>54000</v>
      </c>
      <c r="E28" s="274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</row>
    <row r="29" spans="1:38" ht="12.7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</row>
    <row r="30" spans="1:38" ht="12.75">
      <c r="A30" s="323" t="s">
        <v>136</v>
      </c>
      <c r="B30" s="324"/>
      <c r="C30" s="324"/>
      <c r="D30" s="324"/>
      <c r="E30" s="324"/>
      <c r="F30" s="325"/>
      <c r="G30" s="326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  <c r="AK30" s="205"/>
      <c r="AL30" s="205"/>
    </row>
    <row r="31" spans="1:38" ht="12.75">
      <c r="A31" s="327" t="s">
        <v>137</v>
      </c>
      <c r="B31" s="328"/>
      <c r="C31" s="328"/>
      <c r="D31" s="328"/>
      <c r="E31" s="328"/>
      <c r="F31" s="329"/>
      <c r="G31" s="330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</row>
    <row r="32" spans="1:38" ht="12.75">
      <c r="A32" s="331" t="s">
        <v>138</v>
      </c>
      <c r="B32" s="332"/>
      <c r="C32" s="332"/>
      <c r="D32" s="332"/>
      <c r="E32" s="333"/>
      <c r="F32" s="332"/>
      <c r="G32" s="334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</row>
    <row r="33" spans="1:38" ht="12.7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</row>
    <row r="34" spans="1:38" ht="12.7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</row>
    <row r="35" spans="1:38" ht="12.7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</row>
    <row r="36" spans="1:38" ht="12.7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</row>
    <row r="37" spans="1:38" ht="12.7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</row>
    <row r="38" spans="1:38" ht="12.7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</row>
    <row r="39" spans="1:38" ht="12.7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</row>
    <row r="40" spans="1:38" ht="12.7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  <c r="AI40" s="205"/>
      <c r="AJ40" s="205"/>
      <c r="AK40" s="205"/>
      <c r="AL40" s="205"/>
    </row>
    <row r="41" spans="1:38" ht="12.7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  <c r="AI41" s="205"/>
      <c r="AJ41" s="205"/>
      <c r="AK41" s="205"/>
      <c r="AL41" s="205"/>
    </row>
    <row r="42" spans="1:38" ht="12.7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5"/>
      <c r="AG42" s="205"/>
      <c r="AH42" s="205"/>
      <c r="AI42" s="205"/>
      <c r="AJ42" s="205"/>
      <c r="AK42" s="205"/>
      <c r="AL42" s="205"/>
    </row>
    <row r="43" spans="1:38" ht="12.7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5"/>
      <c r="AH43" s="205"/>
      <c r="AI43" s="205"/>
      <c r="AJ43" s="205"/>
      <c r="AK43" s="205"/>
      <c r="AL43" s="205"/>
    </row>
    <row r="44" spans="1:38" ht="12.7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</row>
    <row r="45" spans="1:38" ht="12.7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</row>
    <row r="46" spans="1:38" ht="12.7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5"/>
      <c r="X46" s="205"/>
      <c r="Y46" s="205"/>
      <c r="Z46" s="205"/>
      <c r="AA46" s="205"/>
      <c r="AB46" s="205"/>
      <c r="AC46" s="205"/>
      <c r="AD46" s="205"/>
      <c r="AE46" s="205"/>
      <c r="AF46" s="205"/>
      <c r="AG46" s="205"/>
      <c r="AH46" s="205"/>
      <c r="AI46" s="205"/>
      <c r="AJ46" s="205"/>
      <c r="AK46" s="205"/>
      <c r="AL46" s="205"/>
    </row>
    <row r="47" spans="1:38" ht="12.7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  <c r="AA47" s="205"/>
      <c r="AB47" s="205"/>
      <c r="AC47" s="205"/>
      <c r="AD47" s="205"/>
      <c r="AE47" s="205"/>
      <c r="AF47" s="205"/>
      <c r="AG47" s="205"/>
      <c r="AH47" s="205"/>
      <c r="AI47" s="205"/>
      <c r="AJ47" s="205"/>
      <c r="AK47" s="205"/>
      <c r="AL47" s="205"/>
    </row>
    <row r="48" spans="1:38" ht="12.7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</row>
    <row r="49" spans="1:38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</row>
    <row r="50" spans="1:38" ht="12.7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</row>
  </sheetData>
  <sheetProtection password="CD6C" sheet="1"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7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8.421875" style="364" customWidth="1"/>
    <col min="2" max="2" width="11.57421875" style="364" customWidth="1"/>
    <col min="3" max="3" width="9.421875" style="364" customWidth="1"/>
    <col min="4" max="4" width="10.7109375" style="364" customWidth="1"/>
    <col min="5" max="5" width="12.140625" style="364" customWidth="1"/>
    <col min="6" max="6" width="6.28125" style="364" customWidth="1"/>
    <col min="7" max="7" width="15.140625" style="364" customWidth="1"/>
    <col min="8" max="8" width="11.57421875" style="364" customWidth="1"/>
    <col min="9" max="9" width="10.28125" style="364" customWidth="1"/>
    <col min="10" max="10" width="3.57421875" style="364" customWidth="1"/>
    <col min="11" max="11" width="14.8515625" style="364" customWidth="1"/>
    <col min="12" max="19" width="9.140625" style="364" customWidth="1"/>
    <col min="20" max="36" width="0" style="364" hidden="1" customWidth="1"/>
    <col min="37" max="16384" width="9.140625" style="364" customWidth="1"/>
  </cols>
  <sheetData>
    <row r="1" spans="1:39" ht="19.5" thickBot="1">
      <c r="A1" s="359"/>
      <c r="B1" s="359"/>
      <c r="C1" s="359"/>
      <c r="D1" s="168" t="s">
        <v>161</v>
      </c>
      <c r="E1" s="169"/>
      <c r="F1" s="360"/>
      <c r="G1" s="360"/>
      <c r="H1" s="360"/>
      <c r="I1" s="361"/>
      <c r="J1" s="362"/>
      <c r="K1" s="363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</row>
    <row r="2" spans="1:39" ht="15.75" thickBot="1">
      <c r="A2" s="359"/>
      <c r="B2" s="345" t="s">
        <v>107</v>
      </c>
      <c r="C2" s="346"/>
      <c r="D2" s="56"/>
      <c r="E2" s="56"/>
      <c r="F2" s="365"/>
      <c r="G2" s="366" t="s">
        <v>163</v>
      </c>
      <c r="H2" s="366"/>
      <c r="I2" s="366"/>
      <c r="J2" s="366"/>
      <c r="K2" s="366"/>
      <c r="L2" s="366"/>
      <c r="M2" s="366"/>
      <c r="N2" s="366"/>
      <c r="O2" s="367"/>
      <c r="P2" s="367"/>
      <c r="Q2" s="368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</row>
    <row r="3" spans="1:39" ht="15">
      <c r="A3" s="359"/>
      <c r="B3" s="347" t="s">
        <v>108</v>
      </c>
      <c r="C3" s="203"/>
      <c r="D3" s="348"/>
      <c r="E3" s="356">
        <f>'all banking calculators'!$C$90</f>
        <v>800</v>
      </c>
      <c r="F3" s="369"/>
      <c r="G3" s="370" t="s">
        <v>164</v>
      </c>
      <c r="H3" s="370"/>
      <c r="I3" s="370"/>
      <c r="J3" s="370"/>
      <c r="K3" s="370"/>
      <c r="L3" s="370"/>
      <c r="M3" s="370"/>
      <c r="N3" s="370"/>
      <c r="O3" s="371"/>
      <c r="P3" s="371"/>
      <c r="Q3" s="372"/>
      <c r="R3" s="359"/>
      <c r="S3" s="359"/>
      <c r="T3" s="359"/>
      <c r="U3" s="359"/>
      <c r="V3" s="359"/>
      <c r="W3" s="359"/>
      <c r="X3" s="359"/>
      <c r="Y3" s="359"/>
      <c r="Z3" s="359"/>
      <c r="AA3" s="359"/>
      <c r="AB3" s="359"/>
      <c r="AC3" s="359"/>
      <c r="AD3" s="359"/>
      <c r="AE3" s="359"/>
      <c r="AF3" s="359"/>
      <c r="AG3" s="359"/>
      <c r="AH3" s="359"/>
      <c r="AI3" s="359"/>
      <c r="AJ3" s="359"/>
      <c r="AK3" s="359"/>
      <c r="AL3" s="359"/>
      <c r="AM3" s="359"/>
    </row>
    <row r="4" spans="1:39" ht="15">
      <c r="A4" s="359"/>
      <c r="B4" s="349" t="s">
        <v>109</v>
      </c>
      <c r="C4" s="93"/>
      <c r="D4" s="350"/>
      <c r="E4" s="357">
        <f>'all banking calculators'!$C$92</f>
        <v>74355.90974952956</v>
      </c>
      <c r="F4" s="373"/>
      <c r="G4" s="374" t="s">
        <v>165</v>
      </c>
      <c r="H4" s="374"/>
      <c r="I4" s="374"/>
      <c r="J4" s="374"/>
      <c r="K4" s="374"/>
      <c r="L4" s="374"/>
      <c r="M4" s="374"/>
      <c r="N4" s="374"/>
      <c r="O4" s="374"/>
      <c r="P4" s="374"/>
      <c r="Q4" s="375"/>
      <c r="R4" s="72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</row>
    <row r="5" spans="1:39" ht="15">
      <c r="A5" s="359"/>
      <c r="B5" s="349" t="s">
        <v>110</v>
      </c>
      <c r="C5" s="93"/>
      <c r="D5" s="350"/>
      <c r="E5" s="358">
        <f>'all banking calculators'!$D$98</f>
        <v>96</v>
      </c>
      <c r="F5" s="376"/>
      <c r="G5" s="377" t="s">
        <v>166</v>
      </c>
      <c r="H5" s="377"/>
      <c r="I5" s="377"/>
      <c r="J5" s="377"/>
      <c r="K5" s="377"/>
      <c r="L5" s="377"/>
      <c r="M5" s="377"/>
      <c r="N5" s="377"/>
      <c r="O5" s="377"/>
      <c r="P5" s="377"/>
      <c r="Q5" s="378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</row>
    <row r="6" spans="1:39" ht="15.75" thickBot="1">
      <c r="A6" s="359"/>
      <c r="B6" s="351" t="s">
        <v>111</v>
      </c>
      <c r="C6" s="204"/>
      <c r="D6" s="352"/>
      <c r="E6" s="353">
        <f>'all banking calculators'!$E$90</f>
        <v>11</v>
      </c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</row>
    <row r="7" spans="1:39" ht="15">
      <c r="A7" s="359"/>
      <c r="B7" s="359"/>
      <c r="C7" s="359"/>
      <c r="D7" s="359"/>
      <c r="E7" s="359"/>
      <c r="F7" s="359"/>
      <c r="G7" s="359"/>
      <c r="H7" s="359"/>
      <c r="I7" s="359"/>
      <c r="J7" s="359"/>
      <c r="K7" s="379" t="s">
        <v>160</v>
      </c>
      <c r="L7" s="287" t="s">
        <v>132</v>
      </c>
      <c r="M7" s="288"/>
      <c r="N7" s="288"/>
      <c r="O7" s="289"/>
      <c r="P7" s="359"/>
      <c r="Q7" s="359"/>
      <c r="R7" s="359"/>
      <c r="S7" s="359"/>
      <c r="T7" s="359"/>
      <c r="U7" s="359"/>
      <c r="V7" s="359"/>
      <c r="W7" s="359" t="s">
        <v>145</v>
      </c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>
        <f>(400+Y11)/400</f>
        <v>1.0275</v>
      </c>
      <c r="AJ7" s="359">
        <f>AI7^0.333333333333333</f>
        <v>1.0090838995757496</v>
      </c>
      <c r="AK7" s="359"/>
      <c r="AL7" s="359"/>
      <c r="AM7" s="359"/>
    </row>
    <row r="8" spans="1:39" ht="15.75">
      <c r="A8" s="344" t="s">
        <v>156</v>
      </c>
      <c r="B8" s="380"/>
      <c r="C8" s="380"/>
      <c r="D8" s="381"/>
      <c r="E8" s="359"/>
      <c r="F8" s="382" t="s">
        <v>158</v>
      </c>
      <c r="G8" s="383"/>
      <c r="H8" s="384"/>
      <c r="I8" s="385"/>
      <c r="J8" s="386"/>
      <c r="K8" s="387" t="s">
        <v>159</v>
      </c>
      <c r="L8" s="290" t="s">
        <v>133</v>
      </c>
      <c r="M8" s="291" t="s">
        <v>134</v>
      </c>
      <c r="N8" s="291"/>
      <c r="O8" s="292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</row>
    <row r="9" spans="1:39" ht="15">
      <c r="A9" s="354" t="s">
        <v>147</v>
      </c>
      <c r="B9" s="354" t="s">
        <v>36</v>
      </c>
      <c r="C9" s="354" t="s">
        <v>157</v>
      </c>
      <c r="D9" s="388" t="s">
        <v>35</v>
      </c>
      <c r="E9" s="56"/>
      <c r="F9" s="355" t="s">
        <v>147</v>
      </c>
      <c r="G9" s="355" t="s">
        <v>36</v>
      </c>
      <c r="H9" s="355" t="s">
        <v>157</v>
      </c>
      <c r="I9" s="355" t="s">
        <v>35</v>
      </c>
      <c r="J9" s="389"/>
      <c r="K9" s="390" t="s">
        <v>35</v>
      </c>
      <c r="L9" s="293" t="s">
        <v>135</v>
      </c>
      <c r="M9" s="294"/>
      <c r="N9" s="294"/>
      <c r="O9" s="295"/>
      <c r="P9" s="359"/>
      <c r="Q9" s="359"/>
      <c r="R9" s="359"/>
      <c r="S9" s="359"/>
      <c r="T9" s="359"/>
      <c r="U9" s="359"/>
      <c r="V9" s="359"/>
      <c r="W9" s="359" t="s">
        <v>148</v>
      </c>
      <c r="X9" s="359"/>
      <c r="Y9" s="359">
        <f>'all banking calculators'!$C$90</f>
        <v>800</v>
      </c>
      <c r="Z9" s="359"/>
      <c r="AA9" s="359"/>
      <c r="AB9" s="359"/>
      <c r="AC9" s="359"/>
      <c r="AD9" s="359"/>
      <c r="AE9" s="359"/>
      <c r="AF9" s="359"/>
      <c r="AG9" s="359"/>
      <c r="AH9" s="359"/>
      <c r="AI9" s="359"/>
      <c r="AJ9" s="359"/>
      <c r="AK9" s="359"/>
      <c r="AL9" s="359"/>
      <c r="AM9" s="359"/>
    </row>
    <row r="10" spans="1:39" ht="15.75">
      <c r="A10" s="391">
        <v>1</v>
      </c>
      <c r="B10" s="392">
        <f>V13</f>
        <v>800</v>
      </c>
      <c r="C10" s="393">
        <f aca="true" t="shared" si="0" ref="C10:C41">D10-B10</f>
        <v>7.267119660599747</v>
      </c>
      <c r="D10" s="394">
        <f>Z13</f>
        <v>807.2671196605997</v>
      </c>
      <c r="E10" s="359"/>
      <c r="F10" s="391">
        <v>1</v>
      </c>
      <c r="G10" s="395">
        <f>Y10</f>
        <v>74355.90974952956</v>
      </c>
      <c r="H10" s="393">
        <f aca="true" t="shared" si="1" ref="H10:H41">I10-G10</f>
        <v>675.4416170282348</v>
      </c>
      <c r="I10" s="389">
        <f aca="true" t="shared" si="2" ref="I10:I41">G10*AE13</f>
        <v>75031.35136655779</v>
      </c>
      <c r="J10" s="389"/>
      <c r="K10" s="396">
        <f>D10+I10</f>
        <v>75838.61848621839</v>
      </c>
      <c r="L10" s="397" t="s">
        <v>162</v>
      </c>
      <c r="M10" s="398"/>
      <c r="N10" s="398"/>
      <c r="O10" s="398"/>
      <c r="P10" s="399"/>
      <c r="Q10" s="359"/>
      <c r="R10" s="359"/>
      <c r="S10" s="359"/>
      <c r="T10" s="359"/>
      <c r="U10" s="359" t="s">
        <v>146</v>
      </c>
      <c r="V10" s="359"/>
      <c r="W10" s="359" t="s">
        <v>0</v>
      </c>
      <c r="X10" s="359"/>
      <c r="Y10" s="400">
        <f>'all banking calculators'!$C$92</f>
        <v>74355.90974952956</v>
      </c>
      <c r="Z10" s="359"/>
      <c r="AA10" s="359"/>
      <c r="AB10" s="359" t="s">
        <v>151</v>
      </c>
      <c r="AC10" s="359"/>
      <c r="AD10" s="359"/>
      <c r="AE10" s="359"/>
      <c r="AF10" s="359"/>
      <c r="AG10" s="359"/>
      <c r="AH10" s="359"/>
      <c r="AI10" s="359"/>
      <c r="AJ10" s="359"/>
      <c r="AK10" s="359"/>
      <c r="AL10" s="359"/>
      <c r="AM10" s="359"/>
    </row>
    <row r="11" spans="1:39" ht="15">
      <c r="A11" s="391">
        <v>2</v>
      </c>
      <c r="B11" s="392">
        <f aca="true" t="shared" si="3" ref="B11:B42">B10+V14</f>
        <v>1600</v>
      </c>
      <c r="C11" s="393">
        <f t="shared" si="0"/>
        <v>21.867372767000916</v>
      </c>
      <c r="D11" s="394">
        <f aca="true" t="shared" si="4" ref="D11:D42">D10+Z14</f>
        <v>1621.867372767001</v>
      </c>
      <c r="E11" s="359"/>
      <c r="F11" s="391">
        <v>2</v>
      </c>
      <c r="G11" s="395">
        <f>G10</f>
        <v>74355.90974952956</v>
      </c>
      <c r="H11" s="393">
        <f t="shared" si="1"/>
        <v>1357.0188778748125</v>
      </c>
      <c r="I11" s="389">
        <f t="shared" si="2"/>
        <v>75712.92862740437</v>
      </c>
      <c r="J11" s="389"/>
      <c r="K11" s="396">
        <f aca="true" t="shared" si="5" ref="K11:K74">D11+I11</f>
        <v>77334.79600017137</v>
      </c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 t="s">
        <v>150</v>
      </c>
      <c r="X11" s="359"/>
      <c r="Y11" s="359">
        <f>'all banking calculators'!$E$90</f>
        <v>11</v>
      </c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</row>
    <row r="12" spans="1:39" ht="15">
      <c r="A12" s="391">
        <v>3</v>
      </c>
      <c r="B12" s="392">
        <f t="shared" si="3"/>
        <v>2400</v>
      </c>
      <c r="C12" s="393">
        <f t="shared" si="0"/>
        <v>43.86737276700069</v>
      </c>
      <c r="D12" s="394">
        <f t="shared" si="4"/>
        <v>2443.8673727670007</v>
      </c>
      <c r="E12" s="359"/>
      <c r="F12" s="391">
        <v>3</v>
      </c>
      <c r="G12" s="395">
        <f aca="true" t="shared" si="6" ref="G12:G75">G11</f>
        <v>74355.90974952956</v>
      </c>
      <c r="H12" s="393">
        <f t="shared" si="1"/>
        <v>2044.787518112047</v>
      </c>
      <c r="I12" s="389">
        <f t="shared" si="2"/>
        <v>76400.6972676416</v>
      </c>
      <c r="J12" s="389"/>
      <c r="K12" s="396">
        <f t="shared" si="5"/>
        <v>78844.5646404086</v>
      </c>
      <c r="L12" s="359"/>
      <c r="M12" s="359"/>
      <c r="N12" s="359"/>
      <c r="O12" s="359"/>
      <c r="P12" s="359"/>
      <c r="Q12" s="359"/>
      <c r="R12" s="359"/>
      <c r="S12" s="359"/>
      <c r="T12" s="359"/>
      <c r="U12" s="359" t="s">
        <v>147</v>
      </c>
      <c r="V12" s="359"/>
      <c r="W12" s="359" t="s">
        <v>149</v>
      </c>
      <c r="X12" s="359"/>
      <c r="Y12" s="359"/>
      <c r="Z12" s="359"/>
      <c r="AA12" s="359" t="s">
        <v>155</v>
      </c>
      <c r="AB12" s="359"/>
      <c r="AC12" s="359"/>
      <c r="AD12" s="359" t="s">
        <v>0</v>
      </c>
      <c r="AE12" s="359"/>
      <c r="AF12" s="359" t="s">
        <v>154</v>
      </c>
      <c r="AG12" s="359" t="s">
        <v>152</v>
      </c>
      <c r="AH12" s="359" t="s">
        <v>153</v>
      </c>
      <c r="AI12" s="359"/>
      <c r="AJ12" s="359"/>
      <c r="AK12" s="359"/>
      <c r="AL12" s="359"/>
      <c r="AM12" s="359"/>
    </row>
    <row r="13" spans="1:39" ht="15">
      <c r="A13" s="391">
        <v>4</v>
      </c>
      <c r="B13" s="392">
        <f t="shared" si="3"/>
        <v>3200</v>
      </c>
      <c r="C13" s="393">
        <f t="shared" si="0"/>
        <v>73.33433821826657</v>
      </c>
      <c r="D13" s="394">
        <f t="shared" si="4"/>
        <v>3273.3343382182666</v>
      </c>
      <c r="E13" s="359"/>
      <c r="F13" s="391">
        <v>4</v>
      </c>
      <c r="G13" s="395">
        <f t="shared" si="6"/>
        <v>74355.90974952956</v>
      </c>
      <c r="H13" s="393">
        <f t="shared" si="1"/>
        <v>2738.8037796085555</v>
      </c>
      <c r="I13" s="389">
        <f t="shared" si="2"/>
        <v>77094.71352913811</v>
      </c>
      <c r="J13" s="389"/>
      <c r="K13" s="396">
        <f t="shared" si="5"/>
        <v>80368.04786735638</v>
      </c>
      <c r="L13" s="359"/>
      <c r="M13" s="359"/>
      <c r="N13" s="359"/>
      <c r="O13" s="359"/>
      <c r="P13" s="359"/>
      <c r="Q13" s="359"/>
      <c r="R13" s="359"/>
      <c r="S13" s="359"/>
      <c r="T13" s="359"/>
      <c r="U13" s="401">
        <v>1</v>
      </c>
      <c r="V13" s="359">
        <f>Y9</f>
        <v>800</v>
      </c>
      <c r="W13" s="359"/>
      <c r="X13" s="359">
        <f>AJ7</f>
        <v>1.0090838995757496</v>
      </c>
      <c r="Y13" s="359">
        <f>X13^U13</f>
        <v>1.0090838995757496</v>
      </c>
      <c r="Z13" s="359">
        <f>V13*Y13</f>
        <v>807.2671196605997</v>
      </c>
      <c r="AA13" s="359"/>
      <c r="AB13" s="359"/>
      <c r="AC13" s="359"/>
      <c r="AD13" s="359"/>
      <c r="AE13" s="359">
        <f>Y13</f>
        <v>1.0090838995757496</v>
      </c>
      <c r="AF13" s="359"/>
      <c r="AG13" s="359"/>
      <c r="AH13" s="359"/>
      <c r="AI13" s="359"/>
      <c r="AJ13" s="359"/>
      <c r="AK13" s="359"/>
      <c r="AL13" s="359"/>
      <c r="AM13" s="359"/>
    </row>
    <row r="14" spans="1:39" ht="15">
      <c r="A14" s="391">
        <v>5</v>
      </c>
      <c r="B14" s="392">
        <f t="shared" si="3"/>
        <v>4000</v>
      </c>
      <c r="C14" s="393">
        <f t="shared" si="0"/>
        <v>110.33609828509361</v>
      </c>
      <c r="D14" s="394">
        <f t="shared" si="4"/>
        <v>4110.336098285094</v>
      </c>
      <c r="E14" s="359"/>
      <c r="F14" s="391">
        <v>5</v>
      </c>
      <c r="G14" s="395">
        <f t="shared" si="6"/>
        <v>74355.90974952956</v>
      </c>
      <c r="H14" s="393">
        <f t="shared" si="1"/>
        <v>3439.1244151284336</v>
      </c>
      <c r="I14" s="389">
        <f t="shared" si="2"/>
        <v>77795.03416465799</v>
      </c>
      <c r="J14" s="389"/>
      <c r="K14" s="396">
        <f t="shared" si="5"/>
        <v>81905.37026294309</v>
      </c>
      <c r="L14" s="359"/>
      <c r="M14" s="359"/>
      <c r="N14" s="359"/>
      <c r="O14" s="359"/>
      <c r="P14" s="359"/>
      <c r="Q14" s="359"/>
      <c r="R14" s="359"/>
      <c r="S14" s="359"/>
      <c r="T14" s="359"/>
      <c r="U14" s="401">
        <v>2</v>
      </c>
      <c r="V14" s="359">
        <f>V13</f>
        <v>800</v>
      </c>
      <c r="W14" s="359"/>
      <c r="X14" s="359">
        <f>X13</f>
        <v>1.0090838995757496</v>
      </c>
      <c r="Y14" s="359">
        <f aca="true" t="shared" si="7" ref="Y14:Y77">X14^U14</f>
        <v>1.0182503163830015</v>
      </c>
      <c r="Z14" s="359">
        <f aca="true" t="shared" si="8" ref="Z14:Z77">V14*Y14</f>
        <v>814.6002531064012</v>
      </c>
      <c r="AA14" s="359"/>
      <c r="AB14" s="359"/>
      <c r="AC14" s="359"/>
      <c r="AD14" s="359"/>
      <c r="AE14" s="359">
        <f aca="true" t="shared" si="9" ref="AE14:AE77">Y14</f>
        <v>1.0182503163830015</v>
      </c>
      <c r="AF14" s="359"/>
      <c r="AG14" s="359"/>
      <c r="AH14" s="359"/>
      <c r="AI14" s="359"/>
      <c r="AJ14" s="359"/>
      <c r="AK14" s="359"/>
      <c r="AL14" s="359"/>
      <c r="AM14" s="359"/>
    </row>
    <row r="15" spans="1:39" ht="15">
      <c r="A15" s="391">
        <v>6</v>
      </c>
      <c r="B15" s="392">
        <f t="shared" si="3"/>
        <v>4800</v>
      </c>
      <c r="C15" s="393">
        <f t="shared" si="0"/>
        <v>154.94109828509318</v>
      </c>
      <c r="D15" s="394">
        <f t="shared" si="4"/>
        <v>4954.941098285093</v>
      </c>
      <c r="E15" s="359"/>
      <c r="F15" s="391">
        <v>6</v>
      </c>
      <c r="G15" s="395">
        <f t="shared" si="6"/>
        <v>74355.90974952956</v>
      </c>
      <c r="H15" s="393">
        <f t="shared" si="1"/>
        <v>4145.806692972183</v>
      </c>
      <c r="I15" s="389">
        <f t="shared" si="2"/>
        <v>78501.71644250174</v>
      </c>
      <c r="J15" s="389"/>
      <c r="K15" s="396">
        <f t="shared" si="5"/>
        <v>83456.65754078684</v>
      </c>
      <c r="L15" s="359"/>
      <c r="M15" s="359"/>
      <c r="N15" s="359"/>
      <c r="O15" s="359"/>
      <c r="P15" s="359"/>
      <c r="Q15" s="359"/>
      <c r="R15" s="359"/>
      <c r="S15" s="359"/>
      <c r="T15" s="359"/>
      <c r="U15" s="401">
        <v>3</v>
      </c>
      <c r="V15" s="359">
        <f aca="true" t="shared" si="10" ref="V15:V78">V14</f>
        <v>800</v>
      </c>
      <c r="W15" s="359"/>
      <c r="X15" s="359">
        <f aca="true" t="shared" si="11" ref="X15:X78">X14</f>
        <v>1.0090838995757496</v>
      </c>
      <c r="Y15" s="359">
        <f t="shared" si="7"/>
        <v>1.0274999999999999</v>
      </c>
      <c r="Z15" s="359">
        <f t="shared" si="8"/>
        <v>821.9999999999999</v>
      </c>
      <c r="AA15" s="359"/>
      <c r="AB15" s="359"/>
      <c r="AC15" s="359"/>
      <c r="AD15" s="359"/>
      <c r="AE15" s="359">
        <f t="shared" si="9"/>
        <v>1.0274999999999999</v>
      </c>
      <c r="AF15" s="359"/>
      <c r="AG15" s="359"/>
      <c r="AH15" s="359"/>
      <c r="AI15" s="359"/>
      <c r="AJ15" s="359"/>
      <c r="AK15" s="359"/>
      <c r="AL15" s="359"/>
      <c r="AM15" s="359"/>
    </row>
    <row r="16" spans="1:39" ht="15">
      <c r="A16" s="391">
        <v>7</v>
      </c>
      <c r="B16" s="392">
        <f t="shared" si="3"/>
        <v>5600</v>
      </c>
      <c r="C16" s="393">
        <f t="shared" si="0"/>
        <v>207.21840528626853</v>
      </c>
      <c r="D16" s="394">
        <f t="shared" si="4"/>
        <v>5807.2184052862685</v>
      </c>
      <c r="E16" s="359"/>
      <c r="F16" s="391">
        <v>7</v>
      </c>
      <c r="G16" s="395">
        <f t="shared" si="6"/>
        <v>74355.90974952956</v>
      </c>
      <c r="H16" s="393">
        <f t="shared" si="1"/>
        <v>4858.908401659835</v>
      </c>
      <c r="I16" s="389">
        <f t="shared" si="2"/>
        <v>79214.81815118939</v>
      </c>
      <c r="J16" s="389"/>
      <c r="K16" s="396">
        <f t="shared" si="5"/>
        <v>85022.03655647566</v>
      </c>
      <c r="L16" s="359"/>
      <c r="M16" s="359"/>
      <c r="N16" s="359"/>
      <c r="O16" s="359"/>
      <c r="P16" s="359"/>
      <c r="Q16" s="359"/>
      <c r="R16" s="359"/>
      <c r="S16" s="359"/>
      <c r="T16" s="359"/>
      <c r="U16" s="401">
        <v>4</v>
      </c>
      <c r="V16" s="359">
        <f t="shared" si="10"/>
        <v>800</v>
      </c>
      <c r="W16" s="359"/>
      <c r="X16" s="359">
        <f t="shared" si="11"/>
        <v>1.0090838995757496</v>
      </c>
      <c r="Y16" s="359">
        <f t="shared" si="7"/>
        <v>1.0368337068140825</v>
      </c>
      <c r="Z16" s="359">
        <f t="shared" si="8"/>
        <v>829.466965451266</v>
      </c>
      <c r="AA16" s="359"/>
      <c r="AB16" s="359"/>
      <c r="AC16" s="359"/>
      <c r="AD16" s="359"/>
      <c r="AE16" s="359">
        <f t="shared" si="9"/>
        <v>1.0368337068140825</v>
      </c>
      <c r="AF16" s="359"/>
      <c r="AG16" s="359"/>
      <c r="AH16" s="359"/>
      <c r="AI16" s="359"/>
      <c r="AJ16" s="359"/>
      <c r="AK16" s="359"/>
      <c r="AL16" s="359"/>
      <c r="AM16" s="359"/>
    </row>
    <row r="17" spans="1:39" ht="15">
      <c r="A17" s="391">
        <v>8</v>
      </c>
      <c r="B17" s="392">
        <f t="shared" si="3"/>
        <v>6400</v>
      </c>
      <c r="C17" s="393">
        <f t="shared" si="0"/>
        <v>267.2377137549329</v>
      </c>
      <c r="D17" s="394">
        <f t="shared" si="4"/>
        <v>6667.237713754933</v>
      </c>
      <c r="E17" s="359"/>
      <c r="F17" s="391">
        <v>8</v>
      </c>
      <c r="G17" s="395">
        <f t="shared" si="6"/>
        <v>74355.90974952956</v>
      </c>
      <c r="H17" s="393">
        <f t="shared" si="1"/>
        <v>5578.487854656501</v>
      </c>
      <c r="I17" s="389">
        <f t="shared" si="2"/>
        <v>79934.39760418606</v>
      </c>
      <c r="J17" s="389"/>
      <c r="K17" s="396">
        <f t="shared" si="5"/>
        <v>86601.63531794099</v>
      </c>
      <c r="L17" s="359"/>
      <c r="M17" s="359"/>
      <c r="N17" s="359"/>
      <c r="O17" s="359"/>
      <c r="P17" s="359"/>
      <c r="Q17" s="359"/>
      <c r="R17" s="359"/>
      <c r="S17" s="359"/>
      <c r="T17" s="359"/>
      <c r="U17" s="401">
        <v>5</v>
      </c>
      <c r="V17" s="359">
        <f t="shared" si="10"/>
        <v>800</v>
      </c>
      <c r="W17" s="359"/>
      <c r="X17" s="359">
        <f t="shared" si="11"/>
        <v>1.0090838995757496</v>
      </c>
      <c r="Y17" s="359">
        <f t="shared" si="7"/>
        <v>1.046252200083534</v>
      </c>
      <c r="Z17" s="359">
        <f t="shared" si="8"/>
        <v>837.0017600668272</v>
      </c>
      <c r="AA17" s="359"/>
      <c r="AB17" s="359"/>
      <c r="AC17" s="359"/>
      <c r="AD17" s="359"/>
      <c r="AE17" s="359">
        <f t="shared" si="9"/>
        <v>1.046252200083534</v>
      </c>
      <c r="AF17" s="359"/>
      <c r="AG17" s="359"/>
      <c r="AH17" s="359"/>
      <c r="AI17" s="359"/>
      <c r="AJ17" s="359"/>
      <c r="AK17" s="359"/>
      <c r="AL17" s="359"/>
      <c r="AM17" s="359"/>
    </row>
    <row r="18" spans="1:39" ht="15">
      <c r="A18" s="391">
        <v>9</v>
      </c>
      <c r="B18" s="392">
        <f t="shared" si="3"/>
        <v>7200</v>
      </c>
      <c r="C18" s="393">
        <f t="shared" si="0"/>
        <v>335.06935125493237</v>
      </c>
      <c r="D18" s="394">
        <f t="shared" si="4"/>
        <v>7535.069351254932</v>
      </c>
      <c r="E18" s="359"/>
      <c r="F18" s="391">
        <v>9</v>
      </c>
      <c r="G18" s="395">
        <f t="shared" si="6"/>
        <v>74355.90974952956</v>
      </c>
      <c r="H18" s="393">
        <f t="shared" si="1"/>
        <v>6304.603895140972</v>
      </c>
      <c r="I18" s="389">
        <f t="shared" si="2"/>
        <v>80660.51364467053</v>
      </c>
      <c r="J18" s="389"/>
      <c r="K18" s="396">
        <f t="shared" si="5"/>
        <v>88195.58299592546</v>
      </c>
      <c r="L18" s="359"/>
      <c r="M18" s="359"/>
      <c r="N18" s="359"/>
      <c r="O18" s="359"/>
      <c r="P18" s="359"/>
      <c r="Q18" s="359"/>
      <c r="R18" s="359"/>
      <c r="S18" s="359"/>
      <c r="T18" s="359"/>
      <c r="U18" s="401">
        <v>6</v>
      </c>
      <c r="V18" s="359">
        <f t="shared" si="10"/>
        <v>800</v>
      </c>
      <c r="W18" s="359"/>
      <c r="X18" s="359">
        <f t="shared" si="11"/>
        <v>1.0090838995757496</v>
      </c>
      <c r="Y18" s="359">
        <f t="shared" si="7"/>
        <v>1.0557562499999997</v>
      </c>
      <c r="Z18" s="359">
        <f t="shared" si="8"/>
        <v>844.6049999999998</v>
      </c>
      <c r="AA18" s="359"/>
      <c r="AB18" s="359"/>
      <c r="AC18" s="359"/>
      <c r="AD18" s="359"/>
      <c r="AE18" s="359">
        <f t="shared" si="9"/>
        <v>1.0557562499999997</v>
      </c>
      <c r="AF18" s="359"/>
      <c r="AG18" s="359"/>
      <c r="AH18" s="359"/>
      <c r="AI18" s="359"/>
      <c r="AJ18" s="359"/>
      <c r="AK18" s="359"/>
      <c r="AL18" s="359"/>
      <c r="AM18" s="359"/>
    </row>
    <row r="19" spans="1:39" ht="15">
      <c r="A19" s="391">
        <v>10</v>
      </c>
      <c r="B19" s="392">
        <f t="shared" si="3"/>
        <v>8000</v>
      </c>
      <c r="C19" s="393">
        <f t="shared" si="0"/>
        <v>410.7842841986403</v>
      </c>
      <c r="D19" s="394">
        <f t="shared" si="4"/>
        <v>8410.78428419864</v>
      </c>
      <c r="E19" s="359"/>
      <c r="F19" s="391">
        <v>10</v>
      </c>
      <c r="G19" s="395">
        <f t="shared" si="6"/>
        <v>74355.90974952956</v>
      </c>
      <c r="H19" s="393">
        <f t="shared" si="1"/>
        <v>7037.315900817528</v>
      </c>
      <c r="I19" s="389">
        <f t="shared" si="2"/>
        <v>81393.22565034709</v>
      </c>
      <c r="J19" s="389"/>
      <c r="K19" s="396">
        <f t="shared" si="5"/>
        <v>89804.00993454573</v>
      </c>
      <c r="L19" s="359"/>
      <c r="M19" s="359"/>
      <c r="N19" s="359"/>
      <c r="O19" s="359"/>
      <c r="P19" s="359"/>
      <c r="Q19" s="359"/>
      <c r="R19" s="359"/>
      <c r="S19" s="359"/>
      <c r="T19" s="359"/>
      <c r="U19" s="401">
        <v>7</v>
      </c>
      <c r="V19" s="359">
        <f t="shared" si="10"/>
        <v>800</v>
      </c>
      <c r="W19" s="359"/>
      <c r="X19" s="359">
        <f t="shared" si="11"/>
        <v>1.0090838995757496</v>
      </c>
      <c r="Y19" s="359">
        <f t="shared" si="7"/>
        <v>1.0653466337514697</v>
      </c>
      <c r="Z19" s="359">
        <f t="shared" si="8"/>
        <v>852.2773070011757</v>
      </c>
      <c r="AA19" s="359"/>
      <c r="AB19" s="359"/>
      <c r="AC19" s="359"/>
      <c r="AD19" s="359"/>
      <c r="AE19" s="359">
        <f t="shared" si="9"/>
        <v>1.0653466337514697</v>
      </c>
      <c r="AF19" s="359"/>
      <c r="AG19" s="359"/>
      <c r="AH19" s="359"/>
      <c r="AI19" s="359"/>
      <c r="AJ19" s="359"/>
      <c r="AK19" s="359"/>
      <c r="AL19" s="359"/>
      <c r="AM19" s="359"/>
    </row>
    <row r="20" spans="1:39" ht="15">
      <c r="A20" s="391">
        <v>11</v>
      </c>
      <c r="B20" s="392">
        <f t="shared" si="3"/>
        <v>8800</v>
      </c>
      <c r="C20" s="393">
        <f t="shared" si="0"/>
        <v>494.45412365019365</v>
      </c>
      <c r="D20" s="394">
        <f t="shared" si="4"/>
        <v>9294.454123650194</v>
      </c>
      <c r="E20" s="359"/>
      <c r="F20" s="391">
        <v>11</v>
      </c>
      <c r="G20" s="395">
        <f t="shared" si="6"/>
        <v>74355.90974952956</v>
      </c>
      <c r="H20" s="393">
        <f t="shared" si="1"/>
        <v>7776.68378877161</v>
      </c>
      <c r="I20" s="389">
        <f t="shared" si="2"/>
        <v>82132.59353830117</v>
      </c>
      <c r="J20" s="389"/>
      <c r="K20" s="396">
        <f t="shared" si="5"/>
        <v>91427.04766195136</v>
      </c>
      <c r="L20" s="359"/>
      <c r="M20" s="359"/>
      <c r="N20" s="359"/>
      <c r="O20" s="359"/>
      <c r="P20" s="359"/>
      <c r="Q20" s="359"/>
      <c r="R20" s="359"/>
      <c r="S20" s="359"/>
      <c r="T20" s="359"/>
      <c r="U20" s="401">
        <v>8</v>
      </c>
      <c r="V20" s="359">
        <f t="shared" si="10"/>
        <v>800</v>
      </c>
      <c r="W20" s="359"/>
      <c r="X20" s="359">
        <f t="shared" si="11"/>
        <v>1.0090838995757496</v>
      </c>
      <c r="Y20" s="359">
        <f t="shared" si="7"/>
        <v>1.0750241355858308</v>
      </c>
      <c r="Z20" s="359">
        <f t="shared" si="8"/>
        <v>860.0193084686646</v>
      </c>
      <c r="AA20" s="359"/>
      <c r="AB20" s="359"/>
      <c r="AC20" s="359"/>
      <c r="AD20" s="359"/>
      <c r="AE20" s="359">
        <f t="shared" si="9"/>
        <v>1.0750241355858308</v>
      </c>
      <c r="AF20" s="359"/>
      <c r="AG20" s="359"/>
      <c r="AH20" s="359"/>
      <c r="AI20" s="359"/>
      <c r="AJ20" s="359"/>
      <c r="AK20" s="359"/>
      <c r="AL20" s="359"/>
      <c r="AM20" s="359"/>
    </row>
    <row r="21" spans="1:39" ht="15">
      <c r="A21" s="391">
        <v>12</v>
      </c>
      <c r="B21" s="392">
        <f t="shared" si="3"/>
        <v>9600</v>
      </c>
      <c r="C21" s="393">
        <f t="shared" si="0"/>
        <v>586.1511311814429</v>
      </c>
      <c r="D21" s="394">
        <f t="shared" si="4"/>
        <v>10186.151131181443</v>
      </c>
      <c r="E21" s="359"/>
      <c r="F21" s="391">
        <v>12</v>
      </c>
      <c r="G21" s="395">
        <f t="shared" si="6"/>
        <v>74355.90974952956</v>
      </c>
      <c r="H21" s="393">
        <f t="shared" si="1"/>
        <v>8522.768020369389</v>
      </c>
      <c r="I21" s="389">
        <f t="shared" si="2"/>
        <v>82878.67776989895</v>
      </c>
      <c r="J21" s="389"/>
      <c r="K21" s="396">
        <f t="shared" si="5"/>
        <v>93064.82890108039</v>
      </c>
      <c r="L21" s="287" t="s">
        <v>132</v>
      </c>
      <c r="M21" s="288"/>
      <c r="N21" s="288"/>
      <c r="O21" s="289"/>
      <c r="P21" s="359"/>
      <c r="Q21" s="359"/>
      <c r="R21" s="359"/>
      <c r="S21" s="359"/>
      <c r="T21" s="359"/>
      <c r="U21" s="401">
        <v>9</v>
      </c>
      <c r="V21" s="359">
        <f t="shared" si="10"/>
        <v>800</v>
      </c>
      <c r="W21" s="359"/>
      <c r="X21" s="359">
        <f t="shared" si="11"/>
        <v>1.0090838995757496</v>
      </c>
      <c r="Y21" s="359">
        <f t="shared" si="7"/>
        <v>1.0847895468749995</v>
      </c>
      <c r="Z21" s="359">
        <f t="shared" si="8"/>
        <v>867.8316374999996</v>
      </c>
      <c r="AA21" s="359"/>
      <c r="AB21" s="359"/>
      <c r="AC21" s="359"/>
      <c r="AD21" s="359"/>
      <c r="AE21" s="359">
        <f t="shared" si="9"/>
        <v>1.0847895468749995</v>
      </c>
      <c r="AF21" s="359"/>
      <c r="AG21" s="359"/>
      <c r="AH21" s="359"/>
      <c r="AI21" s="359"/>
      <c r="AJ21" s="359"/>
      <c r="AK21" s="359"/>
      <c r="AL21" s="359"/>
      <c r="AM21" s="359"/>
    </row>
    <row r="22" spans="1:39" ht="15">
      <c r="A22" s="391">
        <v>13</v>
      </c>
      <c r="B22" s="392">
        <f t="shared" si="3"/>
        <v>10400</v>
      </c>
      <c r="C22" s="393">
        <f t="shared" si="0"/>
        <v>685.9482247811029</v>
      </c>
      <c r="D22" s="394">
        <f t="shared" si="4"/>
        <v>11085.948224781103</v>
      </c>
      <c r="E22" s="359"/>
      <c r="F22" s="391">
        <v>13</v>
      </c>
      <c r="G22" s="395">
        <f t="shared" si="6"/>
        <v>74355.90974952956</v>
      </c>
      <c r="H22" s="393">
        <f t="shared" si="1"/>
        <v>9275.62960620207</v>
      </c>
      <c r="I22" s="389">
        <f t="shared" si="2"/>
        <v>83631.53935573163</v>
      </c>
      <c r="J22" s="389"/>
      <c r="K22" s="396">
        <f t="shared" si="5"/>
        <v>94717.48758051274</v>
      </c>
      <c r="L22" s="290" t="s">
        <v>133</v>
      </c>
      <c r="M22" s="291" t="s">
        <v>134</v>
      </c>
      <c r="N22" s="291"/>
      <c r="O22" s="292"/>
      <c r="P22" s="359"/>
      <c r="Q22" s="359"/>
      <c r="R22" s="359"/>
      <c r="S22" s="359"/>
      <c r="T22" s="359"/>
      <c r="U22" s="401">
        <v>10</v>
      </c>
      <c r="V22" s="359">
        <f t="shared" si="10"/>
        <v>800</v>
      </c>
      <c r="W22" s="359"/>
      <c r="X22" s="359">
        <f t="shared" si="11"/>
        <v>1.0090838995757496</v>
      </c>
      <c r="Y22" s="359">
        <f t="shared" si="7"/>
        <v>1.0946436661796348</v>
      </c>
      <c r="Z22" s="359">
        <f t="shared" si="8"/>
        <v>875.7149329437078</v>
      </c>
      <c r="AA22" s="359"/>
      <c r="AB22" s="359"/>
      <c r="AC22" s="359"/>
      <c r="AD22" s="359"/>
      <c r="AE22" s="359">
        <f t="shared" si="9"/>
        <v>1.0946436661796348</v>
      </c>
      <c r="AF22" s="359"/>
      <c r="AG22" s="359"/>
      <c r="AH22" s="359"/>
      <c r="AI22" s="359"/>
      <c r="AJ22" s="359"/>
      <c r="AK22" s="359"/>
      <c r="AL22" s="359"/>
      <c r="AM22" s="359"/>
    </row>
    <row r="23" spans="1:39" ht="15">
      <c r="A23" s="391">
        <v>14</v>
      </c>
      <c r="B23" s="392">
        <f t="shared" si="3"/>
        <v>11200</v>
      </c>
      <c r="C23" s="393">
        <f t="shared" si="0"/>
        <v>793.9189848175738</v>
      </c>
      <c r="D23" s="394">
        <f t="shared" si="4"/>
        <v>11993.918984817574</v>
      </c>
      <c r="E23" s="359"/>
      <c r="F23" s="391">
        <v>14</v>
      </c>
      <c r="G23" s="395">
        <f t="shared" si="6"/>
        <v>74355.90974952956</v>
      </c>
      <c r="H23" s="393">
        <f t="shared" si="1"/>
        <v>10035.330111074873</v>
      </c>
      <c r="I23" s="389">
        <f t="shared" si="2"/>
        <v>84391.23986060443</v>
      </c>
      <c r="J23" s="389"/>
      <c r="K23" s="396">
        <f t="shared" si="5"/>
        <v>96385.158845422</v>
      </c>
      <c r="L23" s="293" t="s">
        <v>135</v>
      </c>
      <c r="M23" s="294"/>
      <c r="N23" s="294"/>
      <c r="O23" s="295"/>
      <c r="P23" s="359"/>
      <c r="Q23" s="359"/>
      <c r="R23" s="359"/>
      <c r="S23" s="359"/>
      <c r="T23" s="359"/>
      <c r="U23" s="401">
        <v>11</v>
      </c>
      <c r="V23" s="359">
        <f t="shared" si="10"/>
        <v>800</v>
      </c>
      <c r="W23" s="359"/>
      <c r="X23" s="359">
        <f t="shared" si="11"/>
        <v>1.0090838995757496</v>
      </c>
      <c r="Y23" s="359">
        <f t="shared" si="7"/>
        <v>1.104587299314441</v>
      </c>
      <c r="Z23" s="359">
        <f t="shared" si="8"/>
        <v>883.6698394515528</v>
      </c>
      <c r="AA23" s="359"/>
      <c r="AB23" s="359"/>
      <c r="AC23" s="359"/>
      <c r="AD23" s="359"/>
      <c r="AE23" s="359">
        <f t="shared" si="9"/>
        <v>1.104587299314441</v>
      </c>
      <c r="AF23" s="359"/>
      <c r="AG23" s="359"/>
      <c r="AH23" s="359"/>
      <c r="AI23" s="359"/>
      <c r="AJ23" s="359"/>
      <c r="AK23" s="359"/>
      <c r="AL23" s="359"/>
      <c r="AM23" s="359"/>
    </row>
    <row r="24" spans="1:39" ht="15">
      <c r="A24" s="391">
        <v>15</v>
      </c>
      <c r="B24" s="392">
        <f t="shared" si="3"/>
        <v>12000</v>
      </c>
      <c r="C24" s="393">
        <f t="shared" si="0"/>
        <v>910.1376600559324</v>
      </c>
      <c r="D24" s="394">
        <f t="shared" si="4"/>
        <v>12910.137660055932</v>
      </c>
      <c r="E24" s="359"/>
      <c r="F24" s="391">
        <v>15</v>
      </c>
      <c r="G24" s="395">
        <f t="shared" si="6"/>
        <v>74355.90974952956</v>
      </c>
      <c r="H24" s="393">
        <f t="shared" si="1"/>
        <v>10801.931659041598</v>
      </c>
      <c r="I24" s="389">
        <f t="shared" si="2"/>
        <v>85157.84140857116</v>
      </c>
      <c r="J24" s="389"/>
      <c r="K24" s="396">
        <f t="shared" si="5"/>
        <v>98067.97906862709</v>
      </c>
      <c r="L24" s="359"/>
      <c r="M24" s="359"/>
      <c r="N24" s="359"/>
      <c r="O24" s="359"/>
      <c r="P24" s="359"/>
      <c r="Q24" s="359"/>
      <c r="R24" s="359"/>
      <c r="S24" s="359"/>
      <c r="T24" s="359"/>
      <c r="U24" s="401">
        <v>12</v>
      </c>
      <c r="V24" s="359">
        <f t="shared" si="10"/>
        <v>800</v>
      </c>
      <c r="W24" s="359"/>
      <c r="X24" s="359">
        <f t="shared" si="11"/>
        <v>1.0090838995757496</v>
      </c>
      <c r="Y24" s="359">
        <f t="shared" si="7"/>
        <v>1.1146212594140616</v>
      </c>
      <c r="Z24" s="359">
        <f t="shared" si="8"/>
        <v>891.6970075312494</v>
      </c>
      <c r="AA24" s="359"/>
      <c r="AB24" s="359"/>
      <c r="AC24" s="359"/>
      <c r="AD24" s="359"/>
      <c r="AE24" s="359">
        <f t="shared" si="9"/>
        <v>1.1146212594140616</v>
      </c>
      <c r="AF24" s="359"/>
      <c r="AG24" s="359"/>
      <c r="AH24" s="359"/>
      <c r="AI24" s="359"/>
      <c r="AJ24" s="359"/>
      <c r="AK24" s="359"/>
      <c r="AL24" s="359"/>
      <c r="AM24" s="359"/>
    </row>
    <row r="25" spans="1:39" ht="15">
      <c r="A25" s="391">
        <v>16</v>
      </c>
      <c r="B25" s="392">
        <f t="shared" si="3"/>
        <v>12800</v>
      </c>
      <c r="C25" s="393">
        <f t="shared" si="0"/>
        <v>1034.6791737295825</v>
      </c>
      <c r="D25" s="394">
        <f t="shared" si="4"/>
        <v>13834.679173729583</v>
      </c>
      <c r="E25" s="359"/>
      <c r="F25" s="391">
        <v>16</v>
      </c>
      <c r="G25" s="395">
        <f t="shared" si="6"/>
        <v>74355.90974952956</v>
      </c>
      <c r="H25" s="393">
        <f t="shared" si="1"/>
        <v>11575.496938484663</v>
      </c>
      <c r="I25" s="389">
        <f t="shared" si="2"/>
        <v>85931.40668801422</v>
      </c>
      <c r="J25" s="389"/>
      <c r="K25" s="396">
        <f t="shared" si="5"/>
        <v>99766.0858617438</v>
      </c>
      <c r="L25" s="359"/>
      <c r="M25" s="359"/>
      <c r="N25" s="359"/>
      <c r="O25" s="359"/>
      <c r="P25" s="359"/>
      <c r="Q25" s="359"/>
      <c r="R25" s="359"/>
      <c r="S25" s="359"/>
      <c r="T25" s="359"/>
      <c r="U25" s="401">
        <v>13</v>
      </c>
      <c r="V25" s="359">
        <f t="shared" si="10"/>
        <v>800</v>
      </c>
      <c r="W25" s="359"/>
      <c r="X25" s="359">
        <f t="shared" si="11"/>
        <v>1.0090838995757496</v>
      </c>
      <c r="Y25" s="359">
        <f t="shared" si="7"/>
        <v>1.1247463669995748</v>
      </c>
      <c r="Z25" s="359">
        <f t="shared" si="8"/>
        <v>899.7970935996598</v>
      </c>
      <c r="AA25" s="359"/>
      <c r="AB25" s="359"/>
      <c r="AC25" s="359"/>
      <c r="AD25" s="359"/>
      <c r="AE25" s="359">
        <f t="shared" si="9"/>
        <v>1.1247463669995748</v>
      </c>
      <c r="AF25" s="359"/>
      <c r="AG25" s="359"/>
      <c r="AH25" s="359"/>
      <c r="AI25" s="359"/>
      <c r="AJ25" s="359"/>
      <c r="AK25" s="359"/>
      <c r="AL25" s="359"/>
      <c r="AM25" s="359"/>
    </row>
    <row r="26" spans="1:39" ht="15">
      <c r="A26" s="391">
        <v>17</v>
      </c>
      <c r="B26" s="392">
        <f t="shared" si="3"/>
        <v>13600</v>
      </c>
      <c r="C26" s="393">
        <f t="shared" si="0"/>
        <v>1167.619129667055</v>
      </c>
      <c r="D26" s="394">
        <f t="shared" si="4"/>
        <v>14767.619129667055</v>
      </c>
      <c r="E26" s="359"/>
      <c r="F26" s="391">
        <v>17</v>
      </c>
      <c r="G26" s="395">
        <f t="shared" si="6"/>
        <v>74355.90974952956</v>
      </c>
      <c r="H26" s="393">
        <f t="shared" si="1"/>
        <v>12356.089207241472</v>
      </c>
      <c r="I26" s="389">
        <f t="shared" si="2"/>
        <v>86711.99895677103</v>
      </c>
      <c r="J26" s="389"/>
      <c r="K26" s="396">
        <f t="shared" si="5"/>
        <v>101479.61808643809</v>
      </c>
      <c r="L26" s="359"/>
      <c r="M26" s="359"/>
      <c r="N26" s="359"/>
      <c r="O26" s="359"/>
      <c r="P26" s="359"/>
      <c r="Q26" s="359"/>
      <c r="R26" s="359"/>
      <c r="S26" s="359"/>
      <c r="T26" s="359"/>
      <c r="U26" s="401">
        <v>14</v>
      </c>
      <c r="V26" s="359">
        <f t="shared" si="10"/>
        <v>800</v>
      </c>
      <c r="W26" s="359"/>
      <c r="X26" s="359">
        <f t="shared" si="11"/>
        <v>1.0090838995757496</v>
      </c>
      <c r="Y26" s="359">
        <f t="shared" si="7"/>
        <v>1.1349634500455879</v>
      </c>
      <c r="Z26" s="359">
        <f t="shared" si="8"/>
        <v>907.9707600364703</v>
      </c>
      <c r="AA26" s="359"/>
      <c r="AB26" s="359"/>
      <c r="AC26" s="359"/>
      <c r="AD26" s="359"/>
      <c r="AE26" s="359">
        <f t="shared" si="9"/>
        <v>1.1349634500455879</v>
      </c>
      <c r="AF26" s="359"/>
      <c r="AG26" s="359"/>
      <c r="AH26" s="359"/>
      <c r="AI26" s="359"/>
      <c r="AJ26" s="359"/>
      <c r="AK26" s="359"/>
      <c r="AL26" s="359"/>
      <c r="AM26" s="359"/>
    </row>
    <row r="27" spans="1:39" ht="15">
      <c r="A27" s="391">
        <v>18</v>
      </c>
      <c r="B27" s="392">
        <f t="shared" si="3"/>
        <v>14400</v>
      </c>
      <c r="C27" s="393">
        <f t="shared" si="0"/>
        <v>1309.0338184744687</v>
      </c>
      <c r="D27" s="394">
        <f t="shared" si="4"/>
        <v>15709.033818474469</v>
      </c>
      <c r="E27" s="359"/>
      <c r="F27" s="391">
        <v>18</v>
      </c>
      <c r="G27" s="395">
        <f t="shared" si="6"/>
        <v>74355.90974952956</v>
      </c>
      <c r="H27" s="393">
        <f t="shared" si="1"/>
        <v>13143.77229777728</v>
      </c>
      <c r="I27" s="389">
        <f t="shared" si="2"/>
        <v>87499.68204730684</v>
      </c>
      <c r="J27" s="389"/>
      <c r="K27" s="396">
        <f t="shared" si="5"/>
        <v>103208.7158657813</v>
      </c>
      <c r="L27" s="359"/>
      <c r="M27" s="359"/>
      <c r="N27" s="359"/>
      <c r="O27" s="359"/>
      <c r="P27" s="359"/>
      <c r="Q27" s="359"/>
      <c r="R27" s="359"/>
      <c r="S27" s="359"/>
      <c r="T27" s="359"/>
      <c r="U27" s="401">
        <v>15</v>
      </c>
      <c r="V27" s="359">
        <f t="shared" si="10"/>
        <v>800</v>
      </c>
      <c r="W27" s="359"/>
      <c r="X27" s="359">
        <f t="shared" si="11"/>
        <v>1.0090838995757496</v>
      </c>
      <c r="Y27" s="359">
        <f t="shared" si="7"/>
        <v>1.1452733440479483</v>
      </c>
      <c r="Z27" s="359">
        <f t="shared" si="8"/>
        <v>916.2186752383586</v>
      </c>
      <c r="AA27" s="359"/>
      <c r="AB27" s="359"/>
      <c r="AC27" s="359"/>
      <c r="AD27" s="359"/>
      <c r="AE27" s="359">
        <f t="shared" si="9"/>
        <v>1.1452733440479483</v>
      </c>
      <c r="AF27" s="359"/>
      <c r="AG27" s="359"/>
      <c r="AH27" s="359"/>
      <c r="AI27" s="359"/>
      <c r="AJ27" s="359"/>
      <c r="AK27" s="359"/>
      <c r="AL27" s="359"/>
      <c r="AM27" s="359"/>
    </row>
    <row r="28" spans="1:39" ht="15">
      <c r="A28" s="391">
        <v>19</v>
      </c>
      <c r="B28" s="392">
        <f t="shared" si="3"/>
        <v>15200</v>
      </c>
      <c r="C28" s="393">
        <f t="shared" si="0"/>
        <v>1459.0002237741428</v>
      </c>
      <c r="D28" s="394">
        <f t="shared" si="4"/>
        <v>16659.000223774143</v>
      </c>
      <c r="E28" s="359"/>
      <c r="F28" s="391">
        <v>19</v>
      </c>
      <c r="G28" s="395">
        <f t="shared" si="6"/>
        <v>74355.90974952956</v>
      </c>
      <c r="H28" s="393">
        <f t="shared" si="1"/>
        <v>13938.61062240503</v>
      </c>
      <c r="I28" s="389">
        <f t="shared" si="2"/>
        <v>88294.52037193459</v>
      </c>
      <c r="J28" s="389"/>
      <c r="K28" s="396">
        <f t="shared" si="5"/>
        <v>104953.52059570873</v>
      </c>
      <c r="L28" s="359"/>
      <c r="M28" s="359"/>
      <c r="N28" s="359"/>
      <c r="O28" s="359"/>
      <c r="P28" s="359"/>
      <c r="Q28" s="359"/>
      <c r="R28" s="359"/>
      <c r="S28" s="359"/>
      <c r="T28" s="359"/>
      <c r="U28" s="401">
        <v>16</v>
      </c>
      <c r="V28" s="359">
        <f t="shared" si="10"/>
        <v>800</v>
      </c>
      <c r="W28" s="359"/>
      <c r="X28" s="359">
        <f t="shared" si="11"/>
        <v>1.0090838995757496</v>
      </c>
      <c r="Y28" s="359">
        <f t="shared" si="7"/>
        <v>1.1556768920920626</v>
      </c>
      <c r="Z28" s="359">
        <f t="shared" si="8"/>
        <v>924.5415136736501</v>
      </c>
      <c r="AA28" s="359"/>
      <c r="AB28" s="359"/>
      <c r="AC28" s="359"/>
      <c r="AD28" s="359"/>
      <c r="AE28" s="359">
        <f t="shared" si="9"/>
        <v>1.1556768920920626</v>
      </c>
      <c r="AF28" s="359"/>
      <c r="AG28" s="359"/>
      <c r="AH28" s="359"/>
      <c r="AI28" s="359"/>
      <c r="AJ28" s="359"/>
      <c r="AK28" s="359"/>
      <c r="AL28" s="359"/>
      <c r="AM28" s="359"/>
    </row>
    <row r="29" spans="1:39" ht="15">
      <c r="A29" s="391">
        <v>20</v>
      </c>
      <c r="B29" s="392">
        <f t="shared" si="3"/>
        <v>16000</v>
      </c>
      <c r="C29" s="393">
        <f t="shared" si="0"/>
        <v>1617.5960284998946</v>
      </c>
      <c r="D29" s="394">
        <f t="shared" si="4"/>
        <v>17617.596028499895</v>
      </c>
      <c r="E29" s="359"/>
      <c r="F29" s="391">
        <v>20</v>
      </c>
      <c r="G29" s="395">
        <f t="shared" si="6"/>
        <v>74355.90974952956</v>
      </c>
      <c r="H29" s="393">
        <f t="shared" si="1"/>
        <v>14740.66917855265</v>
      </c>
      <c r="I29" s="389">
        <f t="shared" si="2"/>
        <v>89096.5789280822</v>
      </c>
      <c r="J29" s="389"/>
      <c r="K29" s="396">
        <f t="shared" si="5"/>
        <v>106714.17495658211</v>
      </c>
      <c r="L29" s="359"/>
      <c r="M29" s="359"/>
      <c r="N29" s="359"/>
      <c r="O29" s="359"/>
      <c r="P29" s="359"/>
      <c r="Q29" s="359"/>
      <c r="R29" s="359"/>
      <c r="S29" s="359"/>
      <c r="T29" s="359"/>
      <c r="U29" s="401">
        <v>17</v>
      </c>
      <c r="V29" s="359">
        <f t="shared" si="10"/>
        <v>800</v>
      </c>
      <c r="W29" s="359"/>
      <c r="X29" s="359">
        <f t="shared" si="11"/>
        <v>1.0090838995757496</v>
      </c>
      <c r="Y29" s="359">
        <f t="shared" si="7"/>
        <v>1.1661749449218413</v>
      </c>
      <c r="Z29" s="359">
        <f t="shared" si="8"/>
        <v>932.939955937473</v>
      </c>
      <c r="AA29" s="359"/>
      <c r="AB29" s="359"/>
      <c r="AC29" s="359"/>
      <c r="AD29" s="359"/>
      <c r="AE29" s="359">
        <f t="shared" si="9"/>
        <v>1.1661749449218413</v>
      </c>
      <c r="AF29" s="359"/>
      <c r="AG29" s="359"/>
      <c r="AH29" s="359"/>
      <c r="AI29" s="359"/>
      <c r="AJ29" s="359"/>
      <c r="AK29" s="359"/>
      <c r="AL29" s="359"/>
      <c r="AM29" s="359"/>
    </row>
    <row r="30" spans="1:39" ht="15">
      <c r="A30" s="391">
        <v>21</v>
      </c>
      <c r="B30" s="392">
        <f t="shared" si="3"/>
        <v>16800</v>
      </c>
      <c r="C30" s="393">
        <f t="shared" si="0"/>
        <v>1784.8996212495113</v>
      </c>
      <c r="D30" s="394">
        <f t="shared" si="4"/>
        <v>18584.89962124951</v>
      </c>
      <c r="E30" s="359"/>
      <c r="F30" s="391">
        <v>21</v>
      </c>
      <c r="G30" s="395">
        <f t="shared" si="6"/>
        <v>74355.90974952956</v>
      </c>
      <c r="H30" s="393">
        <f t="shared" si="1"/>
        <v>15550.013554078221</v>
      </c>
      <c r="I30" s="389">
        <f t="shared" si="2"/>
        <v>89905.92330360778</v>
      </c>
      <c r="J30" s="389"/>
      <c r="K30" s="396">
        <f t="shared" si="5"/>
        <v>108490.82292485729</v>
      </c>
      <c r="L30" s="359"/>
      <c r="M30" s="359"/>
      <c r="N30" s="359"/>
      <c r="O30" s="359"/>
      <c r="P30" s="359"/>
      <c r="Q30" s="359"/>
      <c r="R30" s="359"/>
      <c r="S30" s="359"/>
      <c r="T30" s="359"/>
      <c r="U30" s="401">
        <v>18</v>
      </c>
      <c r="V30" s="359">
        <f t="shared" si="10"/>
        <v>800</v>
      </c>
      <c r="W30" s="359"/>
      <c r="X30" s="359">
        <f t="shared" si="11"/>
        <v>1.0090838995757496</v>
      </c>
      <c r="Y30" s="359">
        <f t="shared" si="7"/>
        <v>1.1767683610092665</v>
      </c>
      <c r="Z30" s="359">
        <f t="shared" si="8"/>
        <v>941.4146888074132</v>
      </c>
      <c r="AA30" s="359"/>
      <c r="AB30" s="359"/>
      <c r="AC30" s="359"/>
      <c r="AD30" s="359"/>
      <c r="AE30" s="359">
        <f t="shared" si="9"/>
        <v>1.1767683610092665</v>
      </c>
      <c r="AF30" s="359"/>
      <c r="AG30" s="359"/>
      <c r="AH30" s="359"/>
      <c r="AI30" s="359"/>
      <c r="AJ30" s="359"/>
      <c r="AK30" s="359"/>
      <c r="AL30" s="359"/>
      <c r="AM30" s="359"/>
    </row>
    <row r="31" spans="1:39" ht="15">
      <c r="A31" s="391">
        <v>22</v>
      </c>
      <c r="B31" s="392">
        <f t="shared" si="3"/>
        <v>17600</v>
      </c>
      <c r="C31" s="393">
        <f t="shared" si="0"/>
        <v>1960.9901026949265</v>
      </c>
      <c r="D31" s="394">
        <f t="shared" si="4"/>
        <v>19560.990102694926</v>
      </c>
      <c r="E31" s="359"/>
      <c r="F31" s="391">
        <v>22</v>
      </c>
      <c r="G31" s="395">
        <f t="shared" si="6"/>
        <v>74355.90974952956</v>
      </c>
      <c r="H31" s="393">
        <f t="shared" si="1"/>
        <v>16366.709932633225</v>
      </c>
      <c r="I31" s="389">
        <f t="shared" si="2"/>
        <v>90722.61968216278</v>
      </c>
      <c r="J31" s="389"/>
      <c r="K31" s="396">
        <f t="shared" si="5"/>
        <v>110283.6097848577</v>
      </c>
      <c r="L31" s="359"/>
      <c r="M31" s="359"/>
      <c r="N31" s="359"/>
      <c r="O31" s="359"/>
      <c r="P31" s="359"/>
      <c r="Q31" s="359"/>
      <c r="R31" s="359"/>
      <c r="S31" s="359"/>
      <c r="T31" s="359"/>
      <c r="U31" s="401">
        <v>19</v>
      </c>
      <c r="V31" s="359">
        <f t="shared" si="10"/>
        <v>800</v>
      </c>
      <c r="W31" s="359"/>
      <c r="X31" s="359">
        <f t="shared" si="11"/>
        <v>1.0090838995757496</v>
      </c>
      <c r="Y31" s="359">
        <f t="shared" si="7"/>
        <v>1.187458006624594</v>
      </c>
      <c r="Z31" s="359">
        <f t="shared" si="8"/>
        <v>949.9664052996753</v>
      </c>
      <c r="AA31" s="359"/>
      <c r="AB31" s="359"/>
      <c r="AC31" s="359"/>
      <c r="AD31" s="359"/>
      <c r="AE31" s="359">
        <f t="shared" si="9"/>
        <v>1.187458006624594</v>
      </c>
      <c r="AF31" s="359"/>
      <c r="AG31" s="359"/>
      <c r="AH31" s="359"/>
      <c r="AI31" s="359"/>
      <c r="AJ31" s="359"/>
      <c r="AK31" s="359"/>
      <c r="AL31" s="359"/>
      <c r="AM31" s="359"/>
    </row>
    <row r="32" spans="1:39" ht="15">
      <c r="A32" s="391">
        <v>23</v>
      </c>
      <c r="B32" s="392">
        <f t="shared" si="3"/>
        <v>18400</v>
      </c>
      <c r="C32" s="393">
        <f t="shared" si="0"/>
        <v>2145.9472920506378</v>
      </c>
      <c r="D32" s="394">
        <f t="shared" si="4"/>
        <v>20545.947292050638</v>
      </c>
      <c r="E32" s="359"/>
      <c r="F32" s="391">
        <v>23</v>
      </c>
      <c r="G32" s="395">
        <f t="shared" si="6"/>
        <v>74355.90974952956</v>
      </c>
      <c r="H32" s="393">
        <f t="shared" si="1"/>
        <v>17190.825099074907</v>
      </c>
      <c r="I32" s="389">
        <f t="shared" si="2"/>
        <v>91546.73484860446</v>
      </c>
      <c r="J32" s="389"/>
      <c r="K32" s="396">
        <f t="shared" si="5"/>
        <v>112092.6821406551</v>
      </c>
      <c r="L32" s="359"/>
      <c r="M32" s="359"/>
      <c r="N32" s="359"/>
      <c r="O32" s="359"/>
      <c r="P32" s="359"/>
      <c r="Q32" s="359"/>
      <c r="R32" s="359"/>
      <c r="S32" s="359"/>
      <c r="T32" s="359"/>
      <c r="U32" s="401">
        <v>20</v>
      </c>
      <c r="V32" s="359">
        <f t="shared" si="10"/>
        <v>800</v>
      </c>
      <c r="W32" s="359"/>
      <c r="X32" s="359">
        <f t="shared" si="11"/>
        <v>1.0090838995757496</v>
      </c>
      <c r="Y32" s="359">
        <f t="shared" si="7"/>
        <v>1.1982447559071916</v>
      </c>
      <c r="Z32" s="359">
        <f t="shared" si="8"/>
        <v>958.5958047257533</v>
      </c>
      <c r="AA32" s="359"/>
      <c r="AB32" s="359"/>
      <c r="AC32" s="359"/>
      <c r="AD32" s="359"/>
      <c r="AE32" s="359">
        <f t="shared" si="9"/>
        <v>1.1982447559071916</v>
      </c>
      <c r="AF32" s="359"/>
      <c r="AG32" s="359"/>
      <c r="AH32" s="359"/>
      <c r="AI32" s="359"/>
      <c r="AJ32" s="359"/>
      <c r="AK32" s="359"/>
      <c r="AL32" s="359"/>
      <c r="AM32" s="359"/>
    </row>
    <row r="33" spans="1:39" ht="15">
      <c r="A33" s="391">
        <v>24</v>
      </c>
      <c r="B33" s="392">
        <f t="shared" si="3"/>
        <v>19200</v>
      </c>
      <c r="C33" s="393">
        <f t="shared" si="0"/>
        <v>2339.85173360087</v>
      </c>
      <c r="D33" s="394">
        <f t="shared" si="4"/>
        <v>21539.85173360087</v>
      </c>
      <c r="E33" s="359"/>
      <c r="F33" s="391">
        <v>24</v>
      </c>
      <c r="G33" s="395">
        <f t="shared" si="6"/>
        <v>74355.90974952956</v>
      </c>
      <c r="H33" s="393">
        <f t="shared" si="1"/>
        <v>18022.426444927405</v>
      </c>
      <c r="I33" s="389">
        <f t="shared" si="2"/>
        <v>92378.33619445696</v>
      </c>
      <c r="J33" s="389"/>
      <c r="K33" s="396">
        <f t="shared" si="5"/>
        <v>113918.18792805783</v>
      </c>
      <c r="L33" s="359"/>
      <c r="M33" s="359"/>
      <c r="N33" s="359"/>
      <c r="O33" s="359"/>
      <c r="P33" s="359"/>
      <c r="Q33" s="359"/>
      <c r="R33" s="359"/>
      <c r="S33" s="359"/>
      <c r="T33" s="359"/>
      <c r="U33" s="401">
        <v>21</v>
      </c>
      <c r="V33" s="359">
        <f t="shared" si="10"/>
        <v>800</v>
      </c>
      <c r="W33" s="359"/>
      <c r="X33" s="359">
        <f t="shared" si="11"/>
        <v>1.0090838995757496</v>
      </c>
      <c r="Y33" s="359">
        <f t="shared" si="7"/>
        <v>1.2091294909370214</v>
      </c>
      <c r="Z33" s="359">
        <f t="shared" si="8"/>
        <v>967.3035927496171</v>
      </c>
      <c r="AA33" s="359"/>
      <c r="AB33" s="359"/>
      <c r="AC33" s="359"/>
      <c r="AD33" s="359"/>
      <c r="AE33" s="359">
        <f t="shared" si="9"/>
        <v>1.2091294909370214</v>
      </c>
      <c r="AF33" s="359"/>
      <c r="AG33" s="359"/>
      <c r="AH33" s="359"/>
      <c r="AI33" s="359"/>
      <c r="AJ33" s="359"/>
      <c r="AK33" s="359"/>
      <c r="AL33" s="359"/>
      <c r="AM33" s="359"/>
    </row>
    <row r="34" spans="1:39" ht="15">
      <c r="A34" s="391">
        <v>25</v>
      </c>
      <c r="B34" s="392">
        <f t="shared" si="3"/>
        <v>20000</v>
      </c>
      <c r="C34" s="393">
        <f t="shared" si="0"/>
        <v>2542.7847032860336</v>
      </c>
      <c r="D34" s="394">
        <f t="shared" si="4"/>
        <v>22542.784703286034</v>
      </c>
      <c r="E34" s="359"/>
      <c r="F34" s="391">
        <v>25</v>
      </c>
      <c r="G34" s="395">
        <f t="shared" si="6"/>
        <v>74355.90974952956</v>
      </c>
      <c r="H34" s="393">
        <f t="shared" si="1"/>
        <v>18861.581973892695</v>
      </c>
      <c r="I34" s="389">
        <f t="shared" si="2"/>
        <v>93217.49172342225</v>
      </c>
      <c r="J34" s="389"/>
      <c r="K34" s="396">
        <f t="shared" si="5"/>
        <v>115760.27642670828</v>
      </c>
      <c r="L34" s="359"/>
      <c r="M34" s="359"/>
      <c r="N34" s="359"/>
      <c r="O34" s="359"/>
      <c r="P34" s="359"/>
      <c r="Q34" s="359"/>
      <c r="R34" s="359"/>
      <c r="S34" s="359"/>
      <c r="T34" s="359"/>
      <c r="U34" s="401">
        <v>22</v>
      </c>
      <c r="V34" s="359">
        <f t="shared" si="10"/>
        <v>800</v>
      </c>
      <c r="W34" s="359"/>
      <c r="X34" s="359">
        <f t="shared" si="11"/>
        <v>1.0090838995757496</v>
      </c>
      <c r="Y34" s="359">
        <f t="shared" si="7"/>
        <v>1.2201131018067704</v>
      </c>
      <c r="Z34" s="359">
        <f t="shared" si="8"/>
        <v>976.0904814454162</v>
      </c>
      <c r="AA34" s="359"/>
      <c r="AB34" s="359"/>
      <c r="AC34" s="359"/>
      <c r="AD34" s="359"/>
      <c r="AE34" s="359">
        <f t="shared" si="9"/>
        <v>1.2201131018067704</v>
      </c>
      <c r="AF34" s="359"/>
      <c r="AG34" s="359"/>
      <c r="AH34" s="359"/>
      <c r="AI34" s="359"/>
      <c r="AJ34" s="359"/>
      <c r="AK34" s="359"/>
      <c r="AL34" s="359"/>
      <c r="AM34" s="359"/>
    </row>
    <row r="35" spans="1:39" ht="15">
      <c r="A35" s="391">
        <v>26</v>
      </c>
      <c r="B35" s="392">
        <f t="shared" si="3"/>
        <v>20800</v>
      </c>
      <c r="C35" s="393">
        <f t="shared" si="0"/>
        <v>2754.8282153490254</v>
      </c>
      <c r="D35" s="394">
        <f t="shared" si="4"/>
        <v>23554.828215349025</v>
      </c>
      <c r="E35" s="359"/>
      <c r="F35" s="391">
        <v>26</v>
      </c>
      <c r="G35" s="395">
        <f t="shared" si="6"/>
        <v>74355.90974952956</v>
      </c>
      <c r="H35" s="393">
        <f t="shared" si="1"/>
        <v>19708.360307411524</v>
      </c>
      <c r="I35" s="389">
        <f t="shared" si="2"/>
        <v>94064.27005694108</v>
      </c>
      <c r="J35" s="389"/>
      <c r="K35" s="396">
        <f t="shared" si="5"/>
        <v>117619.09827229011</v>
      </c>
      <c r="L35" s="359"/>
      <c r="M35" s="359"/>
      <c r="N35" s="359"/>
      <c r="O35" s="359"/>
      <c r="P35" s="359"/>
      <c r="Q35" s="359"/>
      <c r="R35" s="359"/>
      <c r="S35" s="359"/>
      <c r="T35" s="359"/>
      <c r="U35" s="401">
        <v>23</v>
      </c>
      <c r="V35" s="359">
        <f t="shared" si="10"/>
        <v>800</v>
      </c>
      <c r="W35" s="359"/>
      <c r="X35" s="359">
        <f t="shared" si="11"/>
        <v>1.0090838995757496</v>
      </c>
      <c r="Y35" s="359">
        <f t="shared" si="7"/>
        <v>1.2311964866946392</v>
      </c>
      <c r="Z35" s="359">
        <f t="shared" si="8"/>
        <v>984.9571893557114</v>
      </c>
      <c r="AA35" s="359"/>
      <c r="AB35" s="359"/>
      <c r="AC35" s="359"/>
      <c r="AD35" s="359"/>
      <c r="AE35" s="359">
        <f t="shared" si="9"/>
        <v>1.2311964866946392</v>
      </c>
      <c r="AF35" s="359"/>
      <c r="AG35" s="359"/>
      <c r="AH35" s="359"/>
      <c r="AI35" s="359"/>
      <c r="AJ35" s="359"/>
      <c r="AK35" s="359"/>
      <c r="AL35" s="359"/>
      <c r="AM35" s="359"/>
    </row>
    <row r="36" spans="1:39" ht="15">
      <c r="A36" s="391">
        <v>27</v>
      </c>
      <c r="B36" s="392">
        <f t="shared" si="3"/>
        <v>21600</v>
      </c>
      <c r="C36" s="393">
        <f t="shared" si="0"/>
        <v>2976.065029041889</v>
      </c>
      <c r="D36" s="394">
        <f t="shared" si="4"/>
        <v>24576.06502904189</v>
      </c>
      <c r="E36" s="359"/>
      <c r="F36" s="391">
        <v>27</v>
      </c>
      <c r="G36" s="395">
        <f t="shared" si="6"/>
        <v>74355.90974952956</v>
      </c>
      <c r="H36" s="393">
        <f t="shared" si="1"/>
        <v>20562.83069027496</v>
      </c>
      <c r="I36" s="389">
        <f t="shared" si="2"/>
        <v>94918.74043980452</v>
      </c>
      <c r="J36" s="389"/>
      <c r="K36" s="396">
        <f t="shared" si="5"/>
        <v>119494.8054688464</v>
      </c>
      <c r="L36" s="359"/>
      <c r="M36" s="359"/>
      <c r="N36" s="359"/>
      <c r="O36" s="359"/>
      <c r="P36" s="359"/>
      <c r="Q36" s="359"/>
      <c r="R36" s="359"/>
      <c r="S36" s="359"/>
      <c r="T36" s="359"/>
      <c r="U36" s="401">
        <v>24</v>
      </c>
      <c r="V36" s="359">
        <f t="shared" si="10"/>
        <v>800</v>
      </c>
      <c r="W36" s="359"/>
      <c r="X36" s="359">
        <f t="shared" si="11"/>
        <v>1.0090838995757496</v>
      </c>
      <c r="Y36" s="359">
        <f t="shared" si="7"/>
        <v>1.242380551937789</v>
      </c>
      <c r="Z36" s="359">
        <f t="shared" si="8"/>
        <v>993.9044415502312</v>
      </c>
      <c r="AA36" s="359"/>
      <c r="AB36" s="359"/>
      <c r="AC36" s="359"/>
      <c r="AD36" s="359"/>
      <c r="AE36" s="359">
        <f t="shared" si="9"/>
        <v>1.242380551937789</v>
      </c>
      <c r="AF36" s="359"/>
      <c r="AG36" s="359"/>
      <c r="AH36" s="359"/>
      <c r="AI36" s="359"/>
      <c r="AJ36" s="359"/>
      <c r="AK36" s="359"/>
      <c r="AL36" s="359"/>
      <c r="AM36" s="359"/>
    </row>
    <row r="37" spans="1:39" ht="15">
      <c r="A37" s="391">
        <v>28</v>
      </c>
      <c r="B37" s="392">
        <f t="shared" si="3"/>
        <v>22400</v>
      </c>
      <c r="C37" s="393">
        <f t="shared" si="0"/>
        <v>3206.578655393394</v>
      </c>
      <c r="D37" s="394">
        <f t="shared" si="4"/>
        <v>25606.578655393394</v>
      </c>
      <c r="E37" s="359"/>
      <c r="F37" s="391">
        <v>28</v>
      </c>
      <c r="G37" s="395">
        <f t="shared" si="6"/>
        <v>74355.90974952956</v>
      </c>
      <c r="H37" s="393">
        <f t="shared" si="1"/>
        <v>21425.062996286768</v>
      </c>
      <c r="I37" s="389">
        <f t="shared" si="2"/>
        <v>95780.97274581633</v>
      </c>
      <c r="J37" s="389"/>
      <c r="K37" s="396">
        <f t="shared" si="5"/>
        <v>121387.55140120973</v>
      </c>
      <c r="L37" s="359"/>
      <c r="M37" s="359"/>
      <c r="N37" s="359"/>
      <c r="O37" s="359"/>
      <c r="P37" s="359"/>
      <c r="Q37" s="359"/>
      <c r="R37" s="359"/>
      <c r="S37" s="359"/>
      <c r="T37" s="359"/>
      <c r="U37" s="401">
        <v>25</v>
      </c>
      <c r="V37" s="359">
        <f t="shared" si="10"/>
        <v>800</v>
      </c>
      <c r="W37" s="359"/>
      <c r="X37" s="359">
        <f t="shared" si="11"/>
        <v>1.0090838995757496</v>
      </c>
      <c r="Y37" s="359">
        <f t="shared" si="7"/>
        <v>1.2536662121064563</v>
      </c>
      <c r="Z37" s="359">
        <f t="shared" si="8"/>
        <v>1002.9329696851651</v>
      </c>
      <c r="AA37" s="359"/>
      <c r="AB37" s="359"/>
      <c r="AC37" s="359"/>
      <c r="AD37" s="359"/>
      <c r="AE37" s="359">
        <f t="shared" si="9"/>
        <v>1.2536662121064563</v>
      </c>
      <c r="AF37" s="359"/>
      <c r="AG37" s="359"/>
      <c r="AH37" s="359"/>
      <c r="AI37" s="359"/>
      <c r="AJ37" s="359"/>
      <c r="AK37" s="359"/>
      <c r="AL37" s="359"/>
      <c r="AM37" s="359"/>
    </row>
    <row r="38" spans="1:39" ht="15">
      <c r="A38" s="391">
        <v>29</v>
      </c>
      <c r="B38" s="392">
        <f t="shared" si="3"/>
        <v>23200</v>
      </c>
      <c r="C38" s="393">
        <f t="shared" si="0"/>
        <v>3446.4533640381196</v>
      </c>
      <c r="D38" s="394">
        <f t="shared" si="4"/>
        <v>26646.45336403812</v>
      </c>
      <c r="E38" s="359"/>
      <c r="F38" s="391">
        <v>29</v>
      </c>
      <c r="G38" s="395">
        <f t="shared" si="6"/>
        <v>74355.90974952956</v>
      </c>
      <c r="H38" s="393">
        <f t="shared" si="1"/>
        <v>22295.127733977395</v>
      </c>
      <c r="I38" s="389">
        <f t="shared" si="2"/>
        <v>96651.03748350695</v>
      </c>
      <c r="J38" s="389"/>
      <c r="K38" s="396">
        <f t="shared" si="5"/>
        <v>123297.49084754506</v>
      </c>
      <c r="L38" s="359"/>
      <c r="M38" s="359"/>
      <c r="N38" s="359"/>
      <c r="O38" s="359"/>
      <c r="P38" s="359"/>
      <c r="Q38" s="359"/>
      <c r="R38" s="359"/>
      <c r="S38" s="359"/>
      <c r="T38" s="359"/>
      <c r="U38" s="401">
        <v>26</v>
      </c>
      <c r="V38" s="359">
        <f t="shared" si="10"/>
        <v>800</v>
      </c>
      <c r="W38" s="359"/>
      <c r="X38" s="359">
        <f t="shared" si="11"/>
        <v>1.0090838995757496</v>
      </c>
      <c r="Y38" s="359">
        <f t="shared" si="7"/>
        <v>1.2650543900787417</v>
      </c>
      <c r="Z38" s="359">
        <f t="shared" si="8"/>
        <v>1012.0435120629933</v>
      </c>
      <c r="AA38" s="359"/>
      <c r="AB38" s="359"/>
      <c r="AC38" s="359"/>
      <c r="AD38" s="359"/>
      <c r="AE38" s="359">
        <f t="shared" si="9"/>
        <v>1.2650543900787417</v>
      </c>
      <c r="AF38" s="359"/>
      <c r="AG38" s="359"/>
      <c r="AH38" s="359"/>
      <c r="AI38" s="359"/>
      <c r="AJ38" s="359"/>
      <c r="AK38" s="359"/>
      <c r="AL38" s="359"/>
      <c r="AM38" s="359"/>
    </row>
    <row r="39" spans="1:39" ht="15">
      <c r="A39" s="391">
        <v>30</v>
      </c>
      <c r="B39" s="392">
        <f t="shared" si="3"/>
        <v>24000</v>
      </c>
      <c r="C39" s="393">
        <f t="shared" si="0"/>
        <v>3695.774190107535</v>
      </c>
      <c r="D39" s="394">
        <f t="shared" si="4"/>
        <v>27695.774190107535</v>
      </c>
      <c r="E39" s="359"/>
      <c r="F39" s="391">
        <v>30</v>
      </c>
      <c r="G39" s="395">
        <f t="shared" si="6"/>
        <v>74355.90974952956</v>
      </c>
      <c r="H39" s="393">
        <f t="shared" si="1"/>
        <v>23173.096052369554</v>
      </c>
      <c r="I39" s="389">
        <f t="shared" si="2"/>
        <v>97529.00580189911</v>
      </c>
      <c r="J39" s="389"/>
      <c r="K39" s="396">
        <f t="shared" si="5"/>
        <v>125224.77999200665</v>
      </c>
      <c r="L39" s="359"/>
      <c r="M39" s="359"/>
      <c r="N39" s="359"/>
      <c r="O39" s="359"/>
      <c r="P39" s="359"/>
      <c r="Q39" s="359"/>
      <c r="R39" s="359"/>
      <c r="S39" s="359"/>
      <c r="T39" s="359"/>
      <c r="U39" s="401">
        <v>27</v>
      </c>
      <c r="V39" s="359">
        <f t="shared" si="10"/>
        <v>800</v>
      </c>
      <c r="W39" s="359"/>
      <c r="X39" s="359">
        <f t="shared" si="11"/>
        <v>1.0090838995757496</v>
      </c>
      <c r="Y39" s="359">
        <f t="shared" si="7"/>
        <v>1.276546017116078</v>
      </c>
      <c r="Z39" s="359">
        <f t="shared" si="8"/>
        <v>1021.2368136928625</v>
      </c>
      <c r="AA39" s="359"/>
      <c r="AB39" s="359"/>
      <c r="AC39" s="359"/>
      <c r="AD39" s="359"/>
      <c r="AE39" s="359">
        <f t="shared" si="9"/>
        <v>1.276546017116078</v>
      </c>
      <c r="AF39" s="359"/>
      <c r="AG39" s="359"/>
      <c r="AH39" s="359"/>
      <c r="AI39" s="359"/>
      <c r="AJ39" s="359"/>
      <c r="AK39" s="359"/>
      <c r="AL39" s="359"/>
      <c r="AM39" s="359"/>
    </row>
    <row r="40" spans="1:39" ht="15">
      <c r="A40" s="391">
        <v>31</v>
      </c>
      <c r="B40" s="392">
        <f t="shared" si="3"/>
        <v>24800</v>
      </c>
      <c r="C40" s="393">
        <f t="shared" si="0"/>
        <v>3954.6269411837093</v>
      </c>
      <c r="D40" s="394">
        <f t="shared" si="4"/>
        <v>28754.62694118371</v>
      </c>
      <c r="E40" s="359"/>
      <c r="F40" s="391">
        <v>31</v>
      </c>
      <c r="G40" s="395">
        <f t="shared" si="6"/>
        <v>74355.90974952956</v>
      </c>
      <c r="H40" s="393">
        <f t="shared" si="1"/>
        <v>24059.039746796727</v>
      </c>
      <c r="I40" s="389">
        <f t="shared" si="2"/>
        <v>98414.94949632628</v>
      </c>
      <c r="J40" s="389"/>
      <c r="K40" s="396">
        <f t="shared" si="5"/>
        <v>127169.57643751</v>
      </c>
      <c r="L40" s="359"/>
      <c r="M40" s="359"/>
      <c r="N40" s="359"/>
      <c r="O40" s="359"/>
      <c r="P40" s="359"/>
      <c r="Q40" s="359"/>
      <c r="R40" s="359"/>
      <c r="S40" s="359"/>
      <c r="T40" s="359"/>
      <c r="U40" s="401">
        <v>28</v>
      </c>
      <c r="V40" s="359">
        <f t="shared" si="10"/>
        <v>800</v>
      </c>
      <c r="W40" s="359"/>
      <c r="X40" s="359">
        <f t="shared" si="11"/>
        <v>1.0090838995757496</v>
      </c>
      <c r="Y40" s="359">
        <f t="shared" si="7"/>
        <v>1.2881420329393833</v>
      </c>
      <c r="Z40" s="359">
        <f t="shared" si="8"/>
        <v>1030.5136263515067</v>
      </c>
      <c r="AA40" s="359"/>
      <c r="AB40" s="359"/>
      <c r="AC40" s="359"/>
      <c r="AD40" s="359"/>
      <c r="AE40" s="359">
        <f t="shared" si="9"/>
        <v>1.2881420329393833</v>
      </c>
      <c r="AF40" s="359"/>
      <c r="AG40" s="359"/>
      <c r="AH40" s="359"/>
      <c r="AI40" s="359"/>
      <c r="AJ40" s="359"/>
      <c r="AK40" s="359"/>
      <c r="AL40" s="359"/>
      <c r="AM40" s="359"/>
    </row>
    <row r="41" spans="1:39" ht="15">
      <c r="A41" s="391">
        <v>32</v>
      </c>
      <c r="B41" s="392">
        <f t="shared" si="3"/>
        <v>25600</v>
      </c>
      <c r="C41" s="393">
        <f t="shared" si="0"/>
        <v>4223.098204316164</v>
      </c>
      <c r="D41" s="394">
        <f t="shared" si="4"/>
        <v>29823.098204316164</v>
      </c>
      <c r="E41" s="359"/>
      <c r="F41" s="391">
        <v>32</v>
      </c>
      <c r="G41" s="395">
        <f t="shared" si="6"/>
        <v>74355.90974952956</v>
      </c>
      <c r="H41" s="393">
        <f t="shared" si="1"/>
        <v>24953.03126477379</v>
      </c>
      <c r="I41" s="389">
        <f t="shared" si="2"/>
        <v>99308.94101430335</v>
      </c>
      <c r="J41" s="389"/>
      <c r="K41" s="396">
        <f t="shared" si="5"/>
        <v>129132.03921861951</v>
      </c>
      <c r="L41" s="359"/>
      <c r="M41" s="359"/>
      <c r="N41" s="359"/>
      <c r="O41" s="359"/>
      <c r="P41" s="359"/>
      <c r="Q41" s="359"/>
      <c r="R41" s="359"/>
      <c r="S41" s="359"/>
      <c r="T41" s="359"/>
      <c r="U41" s="401">
        <v>29</v>
      </c>
      <c r="V41" s="359">
        <f t="shared" si="10"/>
        <v>800</v>
      </c>
      <c r="W41" s="359"/>
      <c r="X41" s="359">
        <f t="shared" si="11"/>
        <v>1.0090838995757496</v>
      </c>
      <c r="Y41" s="359">
        <f t="shared" si="7"/>
        <v>1.299843385805907</v>
      </c>
      <c r="Z41" s="359">
        <f t="shared" si="8"/>
        <v>1039.8747086447256</v>
      </c>
      <c r="AA41" s="359"/>
      <c r="AB41" s="359"/>
      <c r="AC41" s="359"/>
      <c r="AD41" s="359"/>
      <c r="AE41" s="359">
        <f t="shared" si="9"/>
        <v>1.299843385805907</v>
      </c>
      <c r="AF41" s="359"/>
      <c r="AG41" s="359"/>
      <c r="AH41" s="359"/>
      <c r="AI41" s="359"/>
      <c r="AJ41" s="359"/>
      <c r="AK41" s="359"/>
      <c r="AL41" s="359"/>
      <c r="AM41" s="359"/>
    </row>
    <row r="42" spans="1:39" ht="15">
      <c r="A42" s="391">
        <v>33</v>
      </c>
      <c r="B42" s="392">
        <f t="shared" si="3"/>
        <v>26400</v>
      </c>
      <c r="C42" s="393">
        <f aca="true" t="shared" si="12" ref="C42:C73">D42-B42</f>
        <v>4501.27535310249</v>
      </c>
      <c r="D42" s="394">
        <f t="shared" si="4"/>
        <v>30901.27535310249</v>
      </c>
      <c r="E42" s="359"/>
      <c r="F42" s="391">
        <v>33</v>
      </c>
      <c r="G42" s="395">
        <f t="shared" si="6"/>
        <v>74355.90974952956</v>
      </c>
      <c r="H42" s="393">
        <f aca="true" t="shared" si="13" ref="H42:H73">I42-G42</f>
        <v>25855.143711921774</v>
      </c>
      <c r="I42" s="389">
        <f aca="true" t="shared" si="14" ref="I42:I73">G42*AE45</f>
        <v>100211.05346145133</v>
      </c>
      <c r="J42" s="389"/>
      <c r="K42" s="396">
        <f t="shared" si="5"/>
        <v>131112.32881455382</v>
      </c>
      <c r="L42" s="359"/>
      <c r="M42" s="359"/>
      <c r="N42" s="359"/>
      <c r="O42" s="359"/>
      <c r="P42" s="359"/>
      <c r="Q42" s="359"/>
      <c r="R42" s="359"/>
      <c r="S42" s="359"/>
      <c r="T42" s="359"/>
      <c r="U42" s="401">
        <v>30</v>
      </c>
      <c r="V42" s="359">
        <f t="shared" si="10"/>
        <v>800</v>
      </c>
      <c r="W42" s="359"/>
      <c r="X42" s="359">
        <f t="shared" si="11"/>
        <v>1.0090838995757496</v>
      </c>
      <c r="Y42" s="359">
        <f t="shared" si="7"/>
        <v>1.3116510325867698</v>
      </c>
      <c r="Z42" s="359">
        <f t="shared" si="8"/>
        <v>1049.320826069416</v>
      </c>
      <c r="AA42" s="359"/>
      <c r="AB42" s="359"/>
      <c r="AC42" s="359"/>
      <c r="AD42" s="359"/>
      <c r="AE42" s="359">
        <f t="shared" si="9"/>
        <v>1.3116510325867698</v>
      </c>
      <c r="AF42" s="359"/>
      <c r="AG42" s="359"/>
      <c r="AH42" s="359"/>
      <c r="AI42" s="359"/>
      <c r="AJ42" s="359"/>
      <c r="AK42" s="359"/>
      <c r="AL42" s="359"/>
      <c r="AM42" s="359"/>
    </row>
    <row r="43" spans="1:39" ht="15">
      <c r="A43" s="391">
        <v>34</v>
      </c>
      <c r="B43" s="392">
        <f aca="true" t="shared" si="15" ref="B43:B74">B42+V46</f>
        <v>27200</v>
      </c>
      <c r="C43" s="393">
        <f t="shared" si="12"/>
        <v>4789.246554833258</v>
      </c>
      <c r="D43" s="394">
        <f aca="true" t="shared" si="16" ref="D43:D74">D42+Z46</f>
        <v>31989.24655483326</v>
      </c>
      <c r="E43" s="359"/>
      <c r="F43" s="391">
        <v>34</v>
      </c>
      <c r="G43" s="395">
        <f t="shared" si="6"/>
        <v>74355.90974952956</v>
      </c>
      <c r="H43" s="393">
        <f t="shared" si="13"/>
        <v>26765.45085794566</v>
      </c>
      <c r="I43" s="389">
        <f t="shared" si="14"/>
        <v>101121.36060747522</v>
      </c>
      <c r="J43" s="389"/>
      <c r="K43" s="396">
        <f t="shared" si="5"/>
        <v>133110.60716230847</v>
      </c>
      <c r="L43" s="359"/>
      <c r="M43" s="359"/>
      <c r="N43" s="359"/>
      <c r="O43" s="359"/>
      <c r="P43" s="359"/>
      <c r="Q43" s="359"/>
      <c r="R43" s="359"/>
      <c r="S43" s="359"/>
      <c r="T43" s="359"/>
      <c r="U43" s="401">
        <v>31</v>
      </c>
      <c r="V43" s="359">
        <f t="shared" si="10"/>
        <v>800</v>
      </c>
      <c r="W43" s="359"/>
      <c r="X43" s="359">
        <f t="shared" si="11"/>
        <v>1.0090838995757496</v>
      </c>
      <c r="Y43" s="359">
        <f t="shared" si="7"/>
        <v>1.3235659388452166</v>
      </c>
      <c r="Z43" s="359">
        <f t="shared" si="8"/>
        <v>1058.8527510761733</v>
      </c>
      <c r="AA43" s="359"/>
      <c r="AB43" s="359"/>
      <c r="AC43" s="359"/>
      <c r="AD43" s="359"/>
      <c r="AE43" s="359">
        <f t="shared" si="9"/>
        <v>1.3235659388452166</v>
      </c>
      <c r="AF43" s="359"/>
      <c r="AG43" s="359"/>
      <c r="AH43" s="359"/>
      <c r="AI43" s="359"/>
      <c r="AJ43" s="359"/>
      <c r="AK43" s="359"/>
      <c r="AL43" s="359"/>
      <c r="AM43" s="359"/>
    </row>
    <row r="44" spans="1:39" ht="15">
      <c r="A44" s="391">
        <v>35</v>
      </c>
      <c r="B44" s="392">
        <f t="shared" si="15"/>
        <v>28000</v>
      </c>
      <c r="C44" s="393">
        <f t="shared" si="12"/>
        <v>5087.100777701853</v>
      </c>
      <c r="D44" s="394">
        <f t="shared" si="16"/>
        <v>33087.10077770185</v>
      </c>
      <c r="E44" s="359"/>
      <c r="F44" s="391">
        <v>35</v>
      </c>
      <c r="G44" s="395">
        <f t="shared" si="6"/>
        <v>74355.90974952956</v>
      </c>
      <c r="H44" s="393">
        <f t="shared" si="13"/>
        <v>27684.02714266711</v>
      </c>
      <c r="I44" s="389">
        <f t="shared" si="14"/>
        <v>102039.93689219667</v>
      </c>
      <c r="J44" s="389"/>
      <c r="K44" s="396">
        <f t="shared" si="5"/>
        <v>135127.03766989853</v>
      </c>
      <c r="L44" s="359"/>
      <c r="M44" s="359"/>
      <c r="N44" s="359"/>
      <c r="O44" s="359"/>
      <c r="P44" s="359"/>
      <c r="Q44" s="359"/>
      <c r="R44" s="359"/>
      <c r="S44" s="359"/>
      <c r="T44" s="359"/>
      <c r="U44" s="401">
        <v>32</v>
      </c>
      <c r="V44" s="359">
        <f t="shared" si="10"/>
        <v>800</v>
      </c>
      <c r="W44" s="359"/>
      <c r="X44" s="359">
        <f t="shared" si="11"/>
        <v>1.0090838995757496</v>
      </c>
      <c r="Y44" s="359">
        <f t="shared" si="7"/>
        <v>1.3355890789155689</v>
      </c>
      <c r="Z44" s="359">
        <f t="shared" si="8"/>
        <v>1068.471263132455</v>
      </c>
      <c r="AA44" s="359"/>
      <c r="AB44" s="359"/>
      <c r="AC44" s="359"/>
      <c r="AD44" s="359"/>
      <c r="AE44" s="359">
        <f t="shared" si="9"/>
        <v>1.3355890789155689</v>
      </c>
      <c r="AF44" s="359"/>
      <c r="AG44" s="359"/>
      <c r="AH44" s="359"/>
      <c r="AI44" s="359"/>
      <c r="AJ44" s="359"/>
      <c r="AK44" s="359"/>
      <c r="AL44" s="359"/>
      <c r="AM44" s="359"/>
    </row>
    <row r="45" spans="1:39" ht="15">
      <c r="A45" s="391">
        <v>36</v>
      </c>
      <c r="B45" s="392">
        <f t="shared" si="15"/>
        <v>28800</v>
      </c>
      <c r="C45" s="393">
        <f t="shared" si="12"/>
        <v>5394.9277980798</v>
      </c>
      <c r="D45" s="394">
        <f t="shared" si="16"/>
        <v>34194.9277980798</v>
      </c>
      <c r="E45" s="359"/>
      <c r="F45" s="391">
        <v>36</v>
      </c>
      <c r="G45" s="395">
        <f t="shared" si="6"/>
        <v>74355.90974952956</v>
      </c>
      <c r="H45" s="393">
        <f t="shared" si="13"/>
        <v>28610.947682111655</v>
      </c>
      <c r="I45" s="389">
        <f t="shared" si="14"/>
        <v>102966.85743164121</v>
      </c>
      <c r="J45" s="389"/>
      <c r="K45" s="396">
        <f t="shared" si="5"/>
        <v>137161.78522972102</v>
      </c>
      <c r="L45" s="359"/>
      <c r="M45" s="359"/>
      <c r="N45" s="359"/>
      <c r="O45" s="359"/>
      <c r="P45" s="359"/>
      <c r="Q45" s="359"/>
      <c r="R45" s="359"/>
      <c r="S45" s="359"/>
      <c r="T45" s="359"/>
      <c r="U45" s="401">
        <v>33</v>
      </c>
      <c r="V45" s="359">
        <f t="shared" si="10"/>
        <v>800</v>
      </c>
      <c r="W45" s="359"/>
      <c r="X45" s="359">
        <f t="shared" si="11"/>
        <v>1.0090838995757496</v>
      </c>
      <c r="Y45" s="359">
        <f t="shared" si="7"/>
        <v>1.347721435982906</v>
      </c>
      <c r="Z45" s="359">
        <f t="shared" si="8"/>
        <v>1078.1771487863248</v>
      </c>
      <c r="AA45" s="359"/>
      <c r="AB45" s="359"/>
      <c r="AC45" s="359"/>
      <c r="AD45" s="359"/>
      <c r="AE45" s="359">
        <f t="shared" si="9"/>
        <v>1.347721435982906</v>
      </c>
      <c r="AF45" s="359"/>
      <c r="AG45" s="359"/>
      <c r="AH45" s="359"/>
      <c r="AI45" s="359"/>
      <c r="AJ45" s="359"/>
      <c r="AK45" s="359"/>
      <c r="AL45" s="359"/>
      <c r="AM45" s="359"/>
    </row>
    <row r="46" spans="1:39" ht="15">
      <c r="A46" s="391">
        <v>37</v>
      </c>
      <c r="B46" s="392">
        <f t="shared" si="15"/>
        <v>29600</v>
      </c>
      <c r="C46" s="393">
        <f t="shared" si="12"/>
        <v>5712.818207858167</v>
      </c>
      <c r="D46" s="394">
        <f t="shared" si="16"/>
        <v>35312.81820785817</v>
      </c>
      <c r="E46" s="359"/>
      <c r="F46" s="391">
        <v>37</v>
      </c>
      <c r="G46" s="395">
        <f t="shared" si="6"/>
        <v>74355.90974952956</v>
      </c>
      <c r="H46" s="393">
        <f t="shared" si="13"/>
        <v>29546.28827465122</v>
      </c>
      <c r="I46" s="389">
        <f t="shared" si="14"/>
        <v>103902.19802418078</v>
      </c>
      <c r="J46" s="389"/>
      <c r="K46" s="396">
        <f t="shared" si="5"/>
        <v>139215.01623203894</v>
      </c>
      <c r="L46" s="359"/>
      <c r="M46" s="359"/>
      <c r="N46" s="359"/>
      <c r="O46" s="359"/>
      <c r="P46" s="359"/>
      <c r="Q46" s="359"/>
      <c r="R46" s="359"/>
      <c r="S46" s="359"/>
      <c r="T46" s="359"/>
      <c r="U46" s="401">
        <v>34</v>
      </c>
      <c r="V46" s="359">
        <f t="shared" si="10"/>
        <v>800</v>
      </c>
      <c r="W46" s="359"/>
      <c r="X46" s="359">
        <f t="shared" si="11"/>
        <v>1.0090838995757496</v>
      </c>
      <c r="Y46" s="359">
        <f t="shared" si="7"/>
        <v>1.3599640021634596</v>
      </c>
      <c r="Z46" s="359">
        <f t="shared" si="8"/>
        <v>1087.9712017307677</v>
      </c>
      <c r="AA46" s="359"/>
      <c r="AB46" s="359"/>
      <c r="AC46" s="359"/>
      <c r="AD46" s="359"/>
      <c r="AE46" s="359">
        <f t="shared" si="9"/>
        <v>1.3599640021634596</v>
      </c>
      <c r="AF46" s="359"/>
      <c r="AG46" s="359"/>
      <c r="AH46" s="359"/>
      <c r="AI46" s="359"/>
      <c r="AJ46" s="359"/>
      <c r="AK46" s="359"/>
      <c r="AL46" s="359"/>
      <c r="AM46" s="359"/>
    </row>
    <row r="47" spans="1:39" ht="15">
      <c r="A47" s="391">
        <v>38</v>
      </c>
      <c r="B47" s="392">
        <f t="shared" si="15"/>
        <v>30400</v>
      </c>
      <c r="C47" s="393">
        <f t="shared" si="12"/>
        <v>6040.863421855647</v>
      </c>
      <c r="D47" s="394">
        <f t="shared" si="16"/>
        <v>36440.86342185565</v>
      </c>
      <c r="E47" s="359"/>
      <c r="F47" s="391">
        <v>38</v>
      </c>
      <c r="G47" s="395">
        <f t="shared" si="6"/>
        <v>74355.90974952956</v>
      </c>
      <c r="H47" s="393">
        <f t="shared" si="13"/>
        <v>30490.12540720252</v>
      </c>
      <c r="I47" s="389">
        <f t="shared" si="14"/>
        <v>104846.03515673208</v>
      </c>
      <c r="J47" s="389"/>
      <c r="K47" s="396">
        <f t="shared" si="5"/>
        <v>141286.89857858772</v>
      </c>
      <c r="L47" s="359"/>
      <c r="M47" s="359"/>
      <c r="N47" s="359"/>
      <c r="O47" s="359"/>
      <c r="P47" s="359"/>
      <c r="Q47" s="359"/>
      <c r="R47" s="359"/>
      <c r="S47" s="359"/>
      <c r="T47" s="359"/>
      <c r="U47" s="401">
        <v>35</v>
      </c>
      <c r="V47" s="359">
        <f t="shared" si="10"/>
        <v>800</v>
      </c>
      <c r="W47" s="359"/>
      <c r="X47" s="359">
        <f t="shared" si="11"/>
        <v>1.0090838995757496</v>
      </c>
      <c r="Y47" s="359">
        <f t="shared" si="7"/>
        <v>1.3723177785857468</v>
      </c>
      <c r="Z47" s="359">
        <f t="shared" si="8"/>
        <v>1097.8542228685974</v>
      </c>
      <c r="AA47" s="359"/>
      <c r="AB47" s="359"/>
      <c r="AC47" s="359"/>
      <c r="AD47" s="359"/>
      <c r="AE47" s="359">
        <f t="shared" si="9"/>
        <v>1.3723177785857468</v>
      </c>
      <c r="AF47" s="359"/>
      <c r="AG47" s="359"/>
      <c r="AH47" s="359"/>
      <c r="AI47" s="359"/>
      <c r="AJ47" s="359"/>
      <c r="AK47" s="359"/>
      <c r="AL47" s="359"/>
      <c r="AM47" s="359"/>
    </row>
    <row r="48" spans="1:39" ht="15">
      <c r="A48" s="391">
        <v>39</v>
      </c>
      <c r="B48" s="392">
        <f t="shared" si="15"/>
        <v>31200</v>
      </c>
      <c r="C48" s="393">
        <f t="shared" si="12"/>
        <v>6379.15568529399</v>
      </c>
      <c r="D48" s="394">
        <f t="shared" si="16"/>
        <v>37579.15568529399</v>
      </c>
      <c r="E48" s="359"/>
      <c r="F48" s="391">
        <v>39</v>
      </c>
      <c r="G48" s="395">
        <f t="shared" si="6"/>
        <v>74355.90974952956</v>
      </c>
      <c r="H48" s="393">
        <f t="shared" si="13"/>
        <v>31442.53626148177</v>
      </c>
      <c r="I48" s="389">
        <f t="shared" si="14"/>
        <v>105798.44601101133</v>
      </c>
      <c r="J48" s="389"/>
      <c r="K48" s="396">
        <f t="shared" si="5"/>
        <v>143377.60169630533</v>
      </c>
      <c r="L48" s="359"/>
      <c r="M48" s="359"/>
      <c r="N48" s="359"/>
      <c r="O48" s="359"/>
      <c r="P48" s="359"/>
      <c r="Q48" s="359"/>
      <c r="R48" s="359"/>
      <c r="S48" s="359"/>
      <c r="T48" s="359"/>
      <c r="U48" s="401">
        <v>36</v>
      </c>
      <c r="V48" s="359">
        <f t="shared" si="10"/>
        <v>800</v>
      </c>
      <c r="W48" s="359"/>
      <c r="X48" s="359">
        <f t="shared" si="11"/>
        <v>1.0090838995757496</v>
      </c>
      <c r="Y48" s="359">
        <f t="shared" si="7"/>
        <v>1.3847837754724355</v>
      </c>
      <c r="Z48" s="359">
        <f t="shared" si="8"/>
        <v>1107.8270203779484</v>
      </c>
      <c r="AA48" s="359"/>
      <c r="AB48" s="359"/>
      <c r="AC48" s="359"/>
      <c r="AD48" s="359"/>
      <c r="AE48" s="359">
        <f t="shared" si="9"/>
        <v>1.3847837754724355</v>
      </c>
      <c r="AF48" s="359"/>
      <c r="AG48" s="359"/>
      <c r="AH48" s="359"/>
      <c r="AI48" s="359"/>
      <c r="AJ48" s="359"/>
      <c r="AK48" s="359"/>
      <c r="AL48" s="359"/>
      <c r="AM48" s="359"/>
    </row>
    <row r="49" spans="1:39" ht="15">
      <c r="A49" s="391">
        <v>40</v>
      </c>
      <c r="B49" s="392">
        <f t="shared" si="15"/>
        <v>32000</v>
      </c>
      <c r="C49" s="393">
        <f t="shared" si="12"/>
        <v>6727.788081341256</v>
      </c>
      <c r="D49" s="394">
        <f t="shared" si="16"/>
        <v>38727.788081341256</v>
      </c>
      <c r="E49" s="359"/>
      <c r="F49" s="391">
        <v>40</v>
      </c>
      <c r="G49" s="395">
        <f t="shared" si="6"/>
        <v>74355.90974952956</v>
      </c>
      <c r="H49" s="393">
        <f t="shared" si="13"/>
        <v>32403.598720316164</v>
      </c>
      <c r="I49" s="389">
        <f t="shared" si="14"/>
        <v>106759.50846984572</v>
      </c>
      <c r="J49" s="389"/>
      <c r="K49" s="396">
        <f t="shared" si="5"/>
        <v>145487.29655118697</v>
      </c>
      <c r="L49" s="359"/>
      <c r="M49" s="359"/>
      <c r="N49" s="359"/>
      <c r="O49" s="359"/>
      <c r="P49" s="359"/>
      <c r="Q49" s="359"/>
      <c r="R49" s="359"/>
      <c r="S49" s="359"/>
      <c r="T49" s="359"/>
      <c r="U49" s="401">
        <v>37</v>
      </c>
      <c r="V49" s="359">
        <f t="shared" si="10"/>
        <v>800</v>
      </c>
      <c r="W49" s="359"/>
      <c r="X49" s="359">
        <f t="shared" si="11"/>
        <v>1.0090838995757496</v>
      </c>
      <c r="Y49" s="359">
        <f t="shared" si="7"/>
        <v>1.3973630122229546</v>
      </c>
      <c r="Z49" s="359">
        <f t="shared" si="8"/>
        <v>1117.8904097783636</v>
      </c>
      <c r="AA49" s="359"/>
      <c r="AB49" s="359"/>
      <c r="AC49" s="359"/>
      <c r="AD49" s="359"/>
      <c r="AE49" s="359">
        <f t="shared" si="9"/>
        <v>1.3973630122229546</v>
      </c>
      <c r="AF49" s="359"/>
      <c r="AG49" s="359"/>
      <c r="AH49" s="359"/>
      <c r="AI49" s="359"/>
      <c r="AJ49" s="359"/>
      <c r="AK49" s="359"/>
      <c r="AL49" s="359"/>
      <c r="AM49" s="359"/>
    </row>
    <row r="50" spans="1:39" ht="15">
      <c r="A50" s="391">
        <v>41</v>
      </c>
      <c r="B50" s="392">
        <f t="shared" si="15"/>
        <v>32800</v>
      </c>
      <c r="C50" s="393">
        <f t="shared" si="12"/>
        <v>7086.854538723674</v>
      </c>
      <c r="D50" s="394">
        <f t="shared" si="16"/>
        <v>39886.85453872367</v>
      </c>
      <c r="E50" s="359"/>
      <c r="F50" s="391">
        <v>41</v>
      </c>
      <c r="G50" s="395">
        <f t="shared" si="6"/>
        <v>74355.90974952956</v>
      </c>
      <c r="H50" s="393">
        <f t="shared" si="13"/>
        <v>33373.39137401263</v>
      </c>
      <c r="I50" s="389">
        <f t="shared" si="14"/>
        <v>107729.30112354219</v>
      </c>
      <c r="J50" s="389"/>
      <c r="K50" s="396">
        <f t="shared" si="5"/>
        <v>147616.15566226587</v>
      </c>
      <c r="L50" s="359"/>
      <c r="M50" s="359"/>
      <c r="N50" s="359"/>
      <c r="O50" s="359"/>
      <c r="P50" s="359"/>
      <c r="Q50" s="359"/>
      <c r="R50" s="359"/>
      <c r="S50" s="359"/>
      <c r="T50" s="359"/>
      <c r="U50" s="401">
        <v>38</v>
      </c>
      <c r="V50" s="359">
        <f t="shared" si="10"/>
        <v>800</v>
      </c>
      <c r="W50" s="359"/>
      <c r="X50" s="359">
        <f t="shared" si="11"/>
        <v>1.0090838995757496</v>
      </c>
      <c r="Y50" s="359">
        <f t="shared" si="7"/>
        <v>1.4100565174968547</v>
      </c>
      <c r="Z50" s="359">
        <f t="shared" si="8"/>
        <v>1128.0452139974836</v>
      </c>
      <c r="AA50" s="359"/>
      <c r="AB50" s="359"/>
      <c r="AC50" s="359"/>
      <c r="AD50" s="359"/>
      <c r="AE50" s="359">
        <f t="shared" si="9"/>
        <v>1.4100565174968547</v>
      </c>
      <c r="AF50" s="359"/>
      <c r="AG50" s="359"/>
      <c r="AH50" s="359"/>
      <c r="AI50" s="359"/>
      <c r="AJ50" s="359"/>
      <c r="AK50" s="359"/>
      <c r="AL50" s="359"/>
      <c r="AM50" s="359"/>
    </row>
    <row r="51" spans="1:39" ht="15">
      <c r="A51" s="391">
        <v>42</v>
      </c>
      <c r="B51" s="392">
        <f t="shared" si="15"/>
        <v>33600</v>
      </c>
      <c r="C51" s="393">
        <f t="shared" si="12"/>
        <v>7456.449839406567</v>
      </c>
      <c r="D51" s="394">
        <f t="shared" si="16"/>
        <v>41056.44983940657</v>
      </c>
      <c r="E51" s="359"/>
      <c r="F51" s="391">
        <v>42</v>
      </c>
      <c r="G51" s="395">
        <f t="shared" si="6"/>
        <v>74355.90974952956</v>
      </c>
      <c r="H51" s="393">
        <f t="shared" si="13"/>
        <v>34351.99352678457</v>
      </c>
      <c r="I51" s="389">
        <f t="shared" si="14"/>
        <v>108707.90327631413</v>
      </c>
      <c r="J51" s="389"/>
      <c r="K51" s="396">
        <f t="shared" si="5"/>
        <v>149764.3531157207</v>
      </c>
      <c r="L51" s="359"/>
      <c r="M51" s="359"/>
      <c r="N51" s="359"/>
      <c r="O51" s="359"/>
      <c r="P51" s="359"/>
      <c r="Q51" s="359"/>
      <c r="R51" s="359"/>
      <c r="S51" s="359"/>
      <c r="T51" s="359"/>
      <c r="U51" s="401">
        <v>39</v>
      </c>
      <c r="V51" s="359">
        <f t="shared" si="10"/>
        <v>800</v>
      </c>
      <c r="W51" s="359"/>
      <c r="X51" s="359">
        <f t="shared" si="11"/>
        <v>1.0090838995757496</v>
      </c>
      <c r="Y51" s="359">
        <f t="shared" si="7"/>
        <v>1.4228653292979272</v>
      </c>
      <c r="Z51" s="359">
        <f t="shared" si="8"/>
        <v>1138.2922634383417</v>
      </c>
      <c r="AA51" s="359"/>
      <c r="AB51" s="359"/>
      <c r="AC51" s="359"/>
      <c r="AD51" s="359"/>
      <c r="AE51" s="359">
        <f t="shared" si="9"/>
        <v>1.4228653292979272</v>
      </c>
      <c r="AF51" s="359"/>
      <c r="AG51" s="359"/>
      <c r="AH51" s="359"/>
      <c r="AI51" s="359"/>
      <c r="AJ51" s="359"/>
      <c r="AK51" s="359"/>
      <c r="AL51" s="359"/>
      <c r="AM51" s="359"/>
    </row>
    <row r="52" spans="1:39" ht="15">
      <c r="A52" s="391">
        <v>43</v>
      </c>
      <c r="B52" s="392">
        <f t="shared" si="15"/>
        <v>34400</v>
      </c>
      <c r="C52" s="393">
        <f t="shared" si="12"/>
        <v>7836.669626345138</v>
      </c>
      <c r="D52" s="394">
        <f t="shared" si="16"/>
        <v>42236.66962634514</v>
      </c>
      <c r="E52" s="359"/>
      <c r="F52" s="391">
        <v>43</v>
      </c>
      <c r="G52" s="395">
        <f t="shared" si="6"/>
        <v>74355.90974952956</v>
      </c>
      <c r="H52" s="393">
        <f t="shared" si="13"/>
        <v>35339.485203236894</v>
      </c>
      <c r="I52" s="389">
        <f t="shared" si="14"/>
        <v>109695.39495276645</v>
      </c>
      <c r="J52" s="389"/>
      <c r="K52" s="396">
        <f t="shared" si="5"/>
        <v>151932.06457911158</v>
      </c>
      <c r="L52" s="359"/>
      <c r="M52" s="359"/>
      <c r="N52" s="359"/>
      <c r="O52" s="359"/>
      <c r="P52" s="359"/>
      <c r="Q52" s="359"/>
      <c r="R52" s="359"/>
      <c r="S52" s="359"/>
      <c r="T52" s="359"/>
      <c r="U52" s="401">
        <v>40</v>
      </c>
      <c r="V52" s="359">
        <f t="shared" si="10"/>
        <v>800</v>
      </c>
      <c r="W52" s="359"/>
      <c r="X52" s="359">
        <f t="shared" si="11"/>
        <v>1.0090838995757496</v>
      </c>
      <c r="Y52" s="359">
        <f t="shared" si="7"/>
        <v>1.4357904950590854</v>
      </c>
      <c r="Z52" s="359">
        <f t="shared" si="8"/>
        <v>1148.6323960472682</v>
      </c>
      <c r="AA52" s="359"/>
      <c r="AB52" s="359"/>
      <c r="AC52" s="359"/>
      <c r="AD52" s="359"/>
      <c r="AE52" s="359">
        <f t="shared" si="9"/>
        <v>1.4357904950590854</v>
      </c>
      <c r="AF52" s="359"/>
      <c r="AG52" s="359"/>
      <c r="AH52" s="359"/>
      <c r="AI52" s="359"/>
      <c r="AJ52" s="359"/>
      <c r="AK52" s="359"/>
      <c r="AL52" s="359"/>
      <c r="AM52" s="359"/>
    </row>
    <row r="53" spans="1:39" ht="15">
      <c r="A53" s="391">
        <v>44</v>
      </c>
      <c r="B53" s="392">
        <f t="shared" si="15"/>
        <v>35200</v>
      </c>
      <c r="C53" s="393">
        <f t="shared" si="12"/>
        <v>8227.61041130557</v>
      </c>
      <c r="D53" s="394">
        <f t="shared" si="16"/>
        <v>43427.61041130557</v>
      </c>
      <c r="E53" s="359"/>
      <c r="F53" s="391">
        <v>44</v>
      </c>
      <c r="G53" s="395">
        <f t="shared" si="6"/>
        <v>74355.90974952956</v>
      </c>
      <c r="H53" s="393">
        <f t="shared" si="13"/>
        <v>36335.94715491</v>
      </c>
      <c r="I53" s="389">
        <f t="shared" si="14"/>
        <v>110691.85690443956</v>
      </c>
      <c r="J53" s="389"/>
      <c r="K53" s="396">
        <f t="shared" si="5"/>
        <v>154119.46731574513</v>
      </c>
      <c r="L53" s="359"/>
      <c r="M53" s="359"/>
      <c r="N53" s="359"/>
      <c r="O53" s="359"/>
      <c r="P53" s="359"/>
      <c r="Q53" s="359"/>
      <c r="R53" s="359"/>
      <c r="S53" s="359"/>
      <c r="T53" s="359"/>
      <c r="U53" s="401">
        <v>41</v>
      </c>
      <c r="V53" s="359">
        <f t="shared" si="10"/>
        <v>800</v>
      </c>
      <c r="W53" s="359"/>
      <c r="X53" s="359">
        <f t="shared" si="11"/>
        <v>1.0090838995757496</v>
      </c>
      <c r="Y53" s="359">
        <f t="shared" si="7"/>
        <v>1.448833071728018</v>
      </c>
      <c r="Z53" s="359">
        <f t="shared" si="8"/>
        <v>1159.0664573824145</v>
      </c>
      <c r="AA53" s="359"/>
      <c r="AB53" s="359"/>
      <c r="AC53" s="359"/>
      <c r="AD53" s="359"/>
      <c r="AE53" s="359">
        <f t="shared" si="9"/>
        <v>1.448833071728018</v>
      </c>
      <c r="AF53" s="359"/>
      <c r="AG53" s="359"/>
      <c r="AH53" s="359"/>
      <c r="AI53" s="359"/>
      <c r="AJ53" s="359"/>
      <c r="AK53" s="359"/>
      <c r="AL53" s="359"/>
      <c r="AM53" s="359"/>
    </row>
    <row r="54" spans="1:39" ht="15">
      <c r="A54" s="391">
        <v>45</v>
      </c>
      <c r="B54" s="392">
        <f t="shared" si="15"/>
        <v>36000</v>
      </c>
      <c r="C54" s="393">
        <f t="shared" si="12"/>
        <v>8629.369582757245</v>
      </c>
      <c r="D54" s="394">
        <f t="shared" si="16"/>
        <v>44629.369582757245</v>
      </c>
      <c r="E54" s="359"/>
      <c r="F54" s="391">
        <v>45</v>
      </c>
      <c r="G54" s="395">
        <f t="shared" si="6"/>
        <v>74355.90974952956</v>
      </c>
      <c r="H54" s="393">
        <f t="shared" si="13"/>
        <v>37341.46086688321</v>
      </c>
      <c r="I54" s="389">
        <f t="shared" si="14"/>
        <v>111697.37061641277</v>
      </c>
      <c r="J54" s="389"/>
      <c r="K54" s="396">
        <f t="shared" si="5"/>
        <v>156326.74019917002</v>
      </c>
      <c r="L54" s="359"/>
      <c r="M54" s="359"/>
      <c r="N54" s="359"/>
      <c r="O54" s="359"/>
      <c r="P54" s="359"/>
      <c r="Q54" s="359"/>
      <c r="R54" s="359"/>
      <c r="S54" s="359"/>
      <c r="T54" s="359"/>
      <c r="U54" s="401">
        <v>42</v>
      </c>
      <c r="V54" s="359">
        <f t="shared" si="10"/>
        <v>800</v>
      </c>
      <c r="W54" s="359"/>
      <c r="X54" s="359">
        <f t="shared" si="11"/>
        <v>1.0090838995757496</v>
      </c>
      <c r="Y54" s="359">
        <f t="shared" si="7"/>
        <v>1.46199412585362</v>
      </c>
      <c r="Z54" s="359">
        <f t="shared" si="8"/>
        <v>1169.595300682896</v>
      </c>
      <c r="AA54" s="359"/>
      <c r="AB54" s="359"/>
      <c r="AC54" s="359"/>
      <c r="AD54" s="359"/>
      <c r="AE54" s="359">
        <f t="shared" si="9"/>
        <v>1.46199412585362</v>
      </c>
      <c r="AF54" s="359"/>
      <c r="AG54" s="359"/>
      <c r="AH54" s="359"/>
      <c r="AI54" s="359"/>
      <c r="AJ54" s="359"/>
      <c r="AK54" s="359"/>
      <c r="AL54" s="359"/>
      <c r="AM54" s="359"/>
    </row>
    <row r="55" spans="1:39" ht="15">
      <c r="A55" s="391">
        <v>46</v>
      </c>
      <c r="B55" s="392">
        <f t="shared" si="15"/>
        <v>36800</v>
      </c>
      <c r="C55" s="393">
        <f t="shared" si="12"/>
        <v>9042.045413836626</v>
      </c>
      <c r="D55" s="394">
        <f t="shared" si="16"/>
        <v>45842.045413836626</v>
      </c>
      <c r="E55" s="359"/>
      <c r="F55" s="391">
        <v>46</v>
      </c>
      <c r="G55" s="395">
        <f t="shared" si="6"/>
        <v>74355.90974952956</v>
      </c>
      <c r="H55" s="393">
        <f t="shared" si="13"/>
        <v>38356.108564437964</v>
      </c>
      <c r="I55" s="389">
        <f t="shared" si="14"/>
        <v>112712.01831396752</v>
      </c>
      <c r="J55" s="389"/>
      <c r="K55" s="396">
        <f t="shared" si="5"/>
        <v>158554.06372780414</v>
      </c>
      <c r="L55" s="359"/>
      <c r="M55" s="359"/>
      <c r="N55" s="359"/>
      <c r="O55" s="359"/>
      <c r="P55" s="359"/>
      <c r="Q55" s="359"/>
      <c r="R55" s="359"/>
      <c r="S55" s="359"/>
      <c r="T55" s="359"/>
      <c r="U55" s="401">
        <v>43</v>
      </c>
      <c r="V55" s="359">
        <f t="shared" si="10"/>
        <v>800</v>
      </c>
      <c r="W55" s="359"/>
      <c r="X55" s="359">
        <f t="shared" si="11"/>
        <v>1.0090838995757496</v>
      </c>
      <c r="Y55" s="359">
        <f t="shared" si="7"/>
        <v>1.47527473367321</v>
      </c>
      <c r="Z55" s="359">
        <f t="shared" si="8"/>
        <v>1180.219786938568</v>
      </c>
      <c r="AA55" s="359"/>
      <c r="AB55" s="359"/>
      <c r="AC55" s="359"/>
      <c r="AD55" s="359"/>
      <c r="AE55" s="359">
        <f t="shared" si="9"/>
        <v>1.47527473367321</v>
      </c>
      <c r="AF55" s="359"/>
      <c r="AG55" s="359"/>
      <c r="AH55" s="359"/>
      <c r="AI55" s="359"/>
      <c r="AJ55" s="359"/>
      <c r="AK55" s="359"/>
      <c r="AL55" s="359"/>
      <c r="AM55" s="359"/>
    </row>
    <row r="56" spans="1:39" ht="15">
      <c r="A56" s="391">
        <v>47</v>
      </c>
      <c r="B56" s="392">
        <f t="shared" si="15"/>
        <v>37600</v>
      </c>
      <c r="C56" s="393">
        <f t="shared" si="12"/>
        <v>9465.737070383468</v>
      </c>
      <c r="D56" s="394">
        <f t="shared" si="16"/>
        <v>47065.73707038347</v>
      </c>
      <c r="E56" s="359"/>
      <c r="F56" s="391">
        <v>47</v>
      </c>
      <c r="G56" s="395">
        <f t="shared" si="6"/>
        <v>74355.90974952956</v>
      </c>
      <c r="H56" s="393">
        <f t="shared" si="13"/>
        <v>39379.973219782085</v>
      </c>
      <c r="I56" s="389">
        <f t="shared" si="14"/>
        <v>113735.88296931164</v>
      </c>
      <c r="J56" s="389"/>
      <c r="K56" s="396">
        <f t="shared" si="5"/>
        <v>160801.62003969512</v>
      </c>
      <c r="L56" s="359"/>
      <c r="M56" s="359"/>
      <c r="N56" s="359"/>
      <c r="O56" s="359"/>
      <c r="P56" s="359"/>
      <c r="Q56" s="359"/>
      <c r="R56" s="359"/>
      <c r="S56" s="359"/>
      <c r="T56" s="359"/>
      <c r="U56" s="401">
        <v>44</v>
      </c>
      <c r="V56" s="359">
        <f t="shared" si="10"/>
        <v>800</v>
      </c>
      <c r="W56" s="359"/>
      <c r="X56" s="359">
        <f t="shared" si="11"/>
        <v>1.0090838995757496</v>
      </c>
      <c r="Y56" s="359">
        <f t="shared" si="7"/>
        <v>1.488675981200538</v>
      </c>
      <c r="Z56" s="359">
        <f t="shared" si="8"/>
        <v>1190.9407849604304</v>
      </c>
      <c r="AA56" s="359"/>
      <c r="AB56" s="359"/>
      <c r="AC56" s="359"/>
      <c r="AD56" s="359"/>
      <c r="AE56" s="359">
        <f t="shared" si="9"/>
        <v>1.488675981200538</v>
      </c>
      <c r="AF56" s="359"/>
      <c r="AG56" s="359"/>
      <c r="AH56" s="359"/>
      <c r="AI56" s="359"/>
      <c r="AJ56" s="359"/>
      <c r="AK56" s="359"/>
      <c r="AL56" s="359"/>
      <c r="AM56" s="359"/>
    </row>
    <row r="57" spans="1:39" ht="15">
      <c r="A57" s="391">
        <v>48</v>
      </c>
      <c r="B57" s="392">
        <f t="shared" si="15"/>
        <v>38400</v>
      </c>
      <c r="C57" s="393">
        <f t="shared" si="12"/>
        <v>9900.544619050066</v>
      </c>
      <c r="D57" s="394">
        <f t="shared" si="16"/>
        <v>48300.544619050066</v>
      </c>
      <c r="E57" s="359"/>
      <c r="F57" s="391">
        <v>48</v>
      </c>
      <c r="G57" s="395">
        <f t="shared" si="6"/>
        <v>74355.90974952956</v>
      </c>
      <c r="H57" s="393">
        <f t="shared" si="13"/>
        <v>40413.1385588345</v>
      </c>
      <c r="I57" s="389">
        <f t="shared" si="14"/>
        <v>114769.04830836406</v>
      </c>
      <c r="J57" s="389"/>
      <c r="K57" s="396">
        <f t="shared" si="5"/>
        <v>163069.5929274141</v>
      </c>
      <c r="L57" s="359"/>
      <c r="M57" s="359"/>
      <c r="N57" s="359"/>
      <c r="O57" s="359"/>
      <c r="P57" s="359"/>
      <c r="Q57" s="359"/>
      <c r="R57" s="359"/>
      <c r="S57" s="359"/>
      <c r="T57" s="359"/>
      <c r="U57" s="401">
        <v>45</v>
      </c>
      <c r="V57" s="359">
        <f t="shared" si="10"/>
        <v>800</v>
      </c>
      <c r="W57" s="359"/>
      <c r="X57" s="359">
        <f t="shared" si="11"/>
        <v>1.0090838995757496</v>
      </c>
      <c r="Y57" s="359">
        <f t="shared" si="7"/>
        <v>1.5021989643145945</v>
      </c>
      <c r="Z57" s="359">
        <f t="shared" si="8"/>
        <v>1201.7591714516757</v>
      </c>
      <c r="AA57" s="359"/>
      <c r="AB57" s="359"/>
      <c r="AC57" s="359"/>
      <c r="AD57" s="359"/>
      <c r="AE57" s="359">
        <f t="shared" si="9"/>
        <v>1.5021989643145945</v>
      </c>
      <c r="AF57" s="359"/>
      <c r="AG57" s="359"/>
      <c r="AH57" s="359"/>
      <c r="AI57" s="359"/>
      <c r="AJ57" s="359"/>
      <c r="AK57" s="359"/>
      <c r="AL57" s="359"/>
      <c r="AM57" s="359"/>
    </row>
    <row r="58" spans="1:39" ht="15">
      <c r="A58" s="391">
        <v>49</v>
      </c>
      <c r="B58" s="392">
        <f t="shared" si="15"/>
        <v>39200</v>
      </c>
      <c r="C58" s="393">
        <f t="shared" si="12"/>
        <v>10346.569035484128</v>
      </c>
      <c r="D58" s="394">
        <f t="shared" si="16"/>
        <v>49546.56903548413</v>
      </c>
      <c r="E58" s="359"/>
      <c r="F58" s="391">
        <v>49</v>
      </c>
      <c r="G58" s="395">
        <f t="shared" si="6"/>
        <v>74355.90974952956</v>
      </c>
      <c r="H58" s="393">
        <f t="shared" si="13"/>
        <v>41455.68906807204</v>
      </c>
      <c r="I58" s="389">
        <f t="shared" si="14"/>
        <v>115811.5988176016</v>
      </c>
      <c r="J58" s="389"/>
      <c r="K58" s="396">
        <f t="shared" si="5"/>
        <v>165358.16785308573</v>
      </c>
      <c r="L58" s="359"/>
      <c r="M58" s="359"/>
      <c r="N58" s="359"/>
      <c r="O58" s="359"/>
      <c r="P58" s="359"/>
      <c r="Q58" s="359"/>
      <c r="R58" s="359"/>
      <c r="S58" s="359"/>
      <c r="T58" s="359"/>
      <c r="U58" s="401">
        <v>46</v>
      </c>
      <c r="V58" s="359">
        <f t="shared" si="10"/>
        <v>800</v>
      </c>
      <c r="W58" s="359"/>
      <c r="X58" s="359">
        <f t="shared" si="11"/>
        <v>1.0090838995757496</v>
      </c>
      <c r="Y58" s="359">
        <f t="shared" si="7"/>
        <v>1.515844788849223</v>
      </c>
      <c r="Z58" s="359">
        <f t="shared" si="8"/>
        <v>1212.6758310793784</v>
      </c>
      <c r="AA58" s="359"/>
      <c r="AB58" s="359"/>
      <c r="AC58" s="359"/>
      <c r="AD58" s="359"/>
      <c r="AE58" s="359">
        <f t="shared" si="9"/>
        <v>1.515844788849223</v>
      </c>
      <c r="AF58" s="359"/>
      <c r="AG58" s="359"/>
      <c r="AH58" s="359"/>
      <c r="AI58" s="359"/>
      <c r="AJ58" s="359"/>
      <c r="AK58" s="359"/>
      <c r="AL58" s="359"/>
      <c r="AM58" s="359"/>
    </row>
    <row r="59" spans="1:39" ht="15">
      <c r="A59" s="391">
        <v>50</v>
      </c>
      <c r="B59" s="392">
        <f t="shared" si="15"/>
        <v>40000</v>
      </c>
      <c r="C59" s="393">
        <f t="shared" si="12"/>
        <v>10803.912212586009</v>
      </c>
      <c r="D59" s="394">
        <f t="shared" si="16"/>
        <v>50803.91221258601</v>
      </c>
      <c r="E59" s="359"/>
      <c r="F59" s="391">
        <v>50</v>
      </c>
      <c r="G59" s="395">
        <f t="shared" si="6"/>
        <v>74355.90974952956</v>
      </c>
      <c r="H59" s="393">
        <f t="shared" si="13"/>
        <v>42507.71000143813</v>
      </c>
      <c r="I59" s="389">
        <f t="shared" si="14"/>
        <v>116863.61975096769</v>
      </c>
      <c r="J59" s="389"/>
      <c r="K59" s="396">
        <f t="shared" si="5"/>
        <v>167667.5319635537</v>
      </c>
      <c r="L59" s="359"/>
      <c r="M59" s="359"/>
      <c r="N59" s="359"/>
      <c r="O59" s="359"/>
      <c r="P59" s="359"/>
      <c r="Q59" s="359"/>
      <c r="R59" s="359"/>
      <c r="S59" s="359"/>
      <c r="T59" s="359"/>
      <c r="U59" s="401">
        <v>47</v>
      </c>
      <c r="V59" s="359">
        <f t="shared" si="10"/>
        <v>800</v>
      </c>
      <c r="W59" s="359"/>
      <c r="X59" s="359">
        <f t="shared" si="11"/>
        <v>1.0090838995757496</v>
      </c>
      <c r="Y59" s="359">
        <f t="shared" si="7"/>
        <v>1.5296145706835527</v>
      </c>
      <c r="Z59" s="359">
        <f t="shared" si="8"/>
        <v>1223.691656546842</v>
      </c>
      <c r="AA59" s="359"/>
      <c r="AB59" s="359"/>
      <c r="AC59" s="359"/>
      <c r="AD59" s="359"/>
      <c r="AE59" s="359">
        <f t="shared" si="9"/>
        <v>1.5296145706835527</v>
      </c>
      <c r="AF59" s="359"/>
      <c r="AG59" s="359"/>
      <c r="AH59" s="359"/>
      <c r="AI59" s="359"/>
      <c r="AJ59" s="359"/>
      <c r="AK59" s="359"/>
      <c r="AL59" s="359"/>
      <c r="AM59" s="359"/>
    </row>
    <row r="60" spans="1:39" ht="15">
      <c r="A60" s="391">
        <v>51</v>
      </c>
      <c r="B60" s="392">
        <f t="shared" si="15"/>
        <v>40800</v>
      </c>
      <c r="C60" s="393">
        <f t="shared" si="12"/>
        <v>11272.676968840933</v>
      </c>
      <c r="D60" s="394">
        <f t="shared" si="16"/>
        <v>52072.67696884093</v>
      </c>
      <c r="E60" s="359"/>
      <c r="F60" s="391">
        <v>51</v>
      </c>
      <c r="G60" s="395">
        <f t="shared" si="6"/>
        <v>74355.90974952956</v>
      </c>
      <c r="H60" s="393">
        <f t="shared" si="13"/>
        <v>43569.2873873145</v>
      </c>
      <c r="I60" s="389">
        <f t="shared" si="14"/>
        <v>117925.19713684406</v>
      </c>
      <c r="J60" s="389"/>
      <c r="K60" s="396">
        <f t="shared" si="5"/>
        <v>169997.87410568498</v>
      </c>
      <c r="L60" s="359"/>
      <c r="M60" s="359"/>
      <c r="N60" s="359"/>
      <c r="O60" s="359"/>
      <c r="P60" s="359"/>
      <c r="Q60" s="359"/>
      <c r="R60" s="359"/>
      <c r="S60" s="359"/>
      <c r="T60" s="359"/>
      <c r="U60" s="401">
        <v>48</v>
      </c>
      <c r="V60" s="359">
        <f t="shared" si="10"/>
        <v>800</v>
      </c>
      <c r="W60" s="359"/>
      <c r="X60" s="359">
        <f t="shared" si="11"/>
        <v>1.0090838995757496</v>
      </c>
      <c r="Y60" s="359">
        <f t="shared" si="7"/>
        <v>1.543509435833245</v>
      </c>
      <c r="Z60" s="359">
        <f t="shared" si="8"/>
        <v>1234.807548666596</v>
      </c>
      <c r="AA60" s="359"/>
      <c r="AB60" s="359"/>
      <c r="AC60" s="359"/>
      <c r="AD60" s="359"/>
      <c r="AE60" s="359">
        <f t="shared" si="9"/>
        <v>1.543509435833245</v>
      </c>
      <c r="AF60" s="359"/>
      <c r="AG60" s="359"/>
      <c r="AH60" s="359"/>
      <c r="AI60" s="359"/>
      <c r="AJ60" s="359"/>
      <c r="AK60" s="359"/>
      <c r="AL60" s="359"/>
      <c r="AM60" s="359"/>
    </row>
    <row r="61" spans="1:39" ht="15">
      <c r="A61" s="391">
        <v>52</v>
      </c>
      <c r="B61" s="392">
        <f t="shared" si="15"/>
        <v>41600</v>
      </c>
      <c r="C61" s="393">
        <f t="shared" si="12"/>
        <v>11752.967056726928</v>
      </c>
      <c r="D61" s="394">
        <f t="shared" si="16"/>
        <v>53352.96705672693</v>
      </c>
      <c r="E61" s="359"/>
      <c r="F61" s="391">
        <v>52</v>
      </c>
      <c r="G61" s="395">
        <f t="shared" si="6"/>
        <v>74355.90974952956</v>
      </c>
      <c r="H61" s="393">
        <f t="shared" si="13"/>
        <v>44640.50803555605</v>
      </c>
      <c r="I61" s="389">
        <f t="shared" si="14"/>
        <v>118996.4177850856</v>
      </c>
      <c r="J61" s="389"/>
      <c r="K61" s="396">
        <f t="shared" si="5"/>
        <v>172349.38484181254</v>
      </c>
      <c r="L61" s="359"/>
      <c r="M61" s="359"/>
      <c r="N61" s="359"/>
      <c r="O61" s="359"/>
      <c r="P61" s="359"/>
      <c r="Q61" s="359"/>
      <c r="R61" s="359"/>
      <c r="S61" s="359"/>
      <c r="T61" s="359"/>
      <c r="U61" s="401">
        <v>49</v>
      </c>
      <c r="V61" s="359">
        <f t="shared" si="10"/>
        <v>800</v>
      </c>
      <c r="W61" s="359"/>
      <c r="X61" s="359">
        <f t="shared" si="11"/>
        <v>1.0090838995757496</v>
      </c>
      <c r="Y61" s="359">
        <f t="shared" si="7"/>
        <v>1.5575305205425762</v>
      </c>
      <c r="Z61" s="359">
        <f t="shared" si="8"/>
        <v>1246.024416434061</v>
      </c>
      <c r="AA61" s="359"/>
      <c r="AB61" s="359"/>
      <c r="AC61" s="359"/>
      <c r="AD61" s="359"/>
      <c r="AE61" s="359">
        <f t="shared" si="9"/>
        <v>1.5575305205425762</v>
      </c>
      <c r="AF61" s="359"/>
      <c r="AG61" s="359"/>
      <c r="AH61" s="359"/>
      <c r="AI61" s="359"/>
      <c r="AJ61" s="359"/>
      <c r="AK61" s="359"/>
      <c r="AL61" s="359"/>
      <c r="AM61" s="359"/>
    </row>
    <row r="62" spans="1:39" ht="15">
      <c r="A62" s="391">
        <v>53</v>
      </c>
      <c r="B62" s="392">
        <f t="shared" si="15"/>
        <v>42400</v>
      </c>
      <c r="C62" s="393">
        <f t="shared" si="12"/>
        <v>12244.887171199109</v>
      </c>
      <c r="D62" s="394">
        <f t="shared" si="16"/>
        <v>54644.88717119911</v>
      </c>
      <c r="E62" s="359"/>
      <c r="F62" s="391">
        <v>53</v>
      </c>
      <c r="G62" s="395">
        <f t="shared" si="6"/>
        <v>74355.90974952956</v>
      </c>
      <c r="H62" s="393">
        <f t="shared" si="13"/>
        <v>45721.45954458973</v>
      </c>
      <c r="I62" s="389">
        <f t="shared" si="14"/>
        <v>120077.36929411929</v>
      </c>
      <c r="J62" s="389"/>
      <c r="K62" s="396">
        <f t="shared" si="5"/>
        <v>174722.25646531838</v>
      </c>
      <c r="L62" s="359"/>
      <c r="M62" s="359"/>
      <c r="N62" s="359"/>
      <c r="O62" s="359"/>
      <c r="P62" s="359"/>
      <c r="Q62" s="359"/>
      <c r="R62" s="359"/>
      <c r="S62" s="359"/>
      <c r="T62" s="359"/>
      <c r="U62" s="401">
        <v>50</v>
      </c>
      <c r="V62" s="359">
        <f t="shared" si="10"/>
        <v>800</v>
      </c>
      <c r="W62" s="359"/>
      <c r="X62" s="359">
        <f t="shared" si="11"/>
        <v>1.0090838995757496</v>
      </c>
      <c r="Y62" s="359">
        <f t="shared" si="7"/>
        <v>1.57167897137735</v>
      </c>
      <c r="Z62" s="359">
        <f t="shared" si="8"/>
        <v>1257.34317710188</v>
      </c>
      <c r="AA62" s="359"/>
      <c r="AB62" s="359"/>
      <c r="AC62" s="359"/>
      <c r="AD62" s="359"/>
      <c r="AE62" s="359">
        <f t="shared" si="9"/>
        <v>1.57167897137735</v>
      </c>
      <c r="AF62" s="359"/>
      <c r="AG62" s="359"/>
      <c r="AH62" s="359"/>
      <c r="AI62" s="359"/>
      <c r="AJ62" s="359"/>
      <c r="AK62" s="359"/>
      <c r="AL62" s="359"/>
      <c r="AM62" s="359"/>
    </row>
    <row r="63" spans="1:39" ht="15">
      <c r="A63" s="391">
        <v>54</v>
      </c>
      <c r="B63" s="392">
        <f t="shared" si="15"/>
        <v>43200</v>
      </c>
      <c r="C63" s="393">
        <f t="shared" si="12"/>
        <v>12748.542958251048</v>
      </c>
      <c r="D63" s="394">
        <f t="shared" si="16"/>
        <v>55948.54295825105</v>
      </c>
      <c r="E63" s="359"/>
      <c r="F63" s="391">
        <v>54</v>
      </c>
      <c r="G63" s="395">
        <f t="shared" si="6"/>
        <v>74355.90974952956</v>
      </c>
      <c r="H63" s="393">
        <f t="shared" si="13"/>
        <v>46812.23030857771</v>
      </c>
      <c r="I63" s="389">
        <f t="shared" si="14"/>
        <v>121168.14005810727</v>
      </c>
      <c r="J63" s="389"/>
      <c r="K63" s="396">
        <f t="shared" si="5"/>
        <v>177116.68301635832</v>
      </c>
      <c r="L63" s="359"/>
      <c r="M63" s="359"/>
      <c r="N63" s="359"/>
      <c r="O63" s="359"/>
      <c r="P63" s="359"/>
      <c r="Q63" s="359"/>
      <c r="R63" s="359"/>
      <c r="S63" s="359"/>
      <c r="T63" s="359"/>
      <c r="U63" s="401">
        <v>51</v>
      </c>
      <c r="V63" s="359">
        <f t="shared" si="10"/>
        <v>800</v>
      </c>
      <c r="W63" s="359"/>
      <c r="X63" s="359">
        <f t="shared" si="11"/>
        <v>1.0090838995757496</v>
      </c>
      <c r="Y63" s="359">
        <f t="shared" si="7"/>
        <v>1.5859559453186591</v>
      </c>
      <c r="Z63" s="359">
        <f t="shared" si="8"/>
        <v>1268.7647562549273</v>
      </c>
      <c r="AA63" s="359"/>
      <c r="AB63" s="359"/>
      <c r="AC63" s="359"/>
      <c r="AD63" s="359"/>
      <c r="AE63" s="359">
        <f t="shared" si="9"/>
        <v>1.5859559453186591</v>
      </c>
      <c r="AF63" s="359"/>
      <c r="AG63" s="359"/>
      <c r="AH63" s="359"/>
      <c r="AI63" s="359"/>
      <c r="AJ63" s="359"/>
      <c r="AK63" s="359"/>
      <c r="AL63" s="359"/>
      <c r="AM63" s="359"/>
    </row>
    <row r="64" spans="1:39" ht="15">
      <c r="A64" s="391">
        <v>55</v>
      </c>
      <c r="B64" s="392">
        <f t="shared" si="15"/>
        <v>44000</v>
      </c>
      <c r="C64" s="393">
        <f t="shared" si="12"/>
        <v>13264.04102355391</v>
      </c>
      <c r="D64" s="394">
        <f t="shared" si="16"/>
        <v>57264.04102355391</v>
      </c>
      <c r="E64" s="359"/>
      <c r="F64" s="391">
        <v>55</v>
      </c>
      <c r="G64" s="395">
        <f t="shared" si="6"/>
        <v>74355.90974952956</v>
      </c>
      <c r="H64" s="393">
        <f t="shared" si="13"/>
        <v>47912.90952464589</v>
      </c>
      <c r="I64" s="389">
        <f t="shared" si="14"/>
        <v>122268.81927417545</v>
      </c>
      <c r="J64" s="389"/>
      <c r="K64" s="396">
        <f t="shared" si="5"/>
        <v>179532.86029772935</v>
      </c>
      <c r="L64" s="359"/>
      <c r="M64" s="359"/>
      <c r="N64" s="359"/>
      <c r="O64" s="359"/>
      <c r="P64" s="359"/>
      <c r="Q64" s="359"/>
      <c r="R64" s="359"/>
      <c r="S64" s="359"/>
      <c r="T64" s="359"/>
      <c r="U64" s="401">
        <v>52</v>
      </c>
      <c r="V64" s="359">
        <f t="shared" si="10"/>
        <v>800</v>
      </c>
      <c r="W64" s="359"/>
      <c r="X64" s="359">
        <f t="shared" si="11"/>
        <v>1.0090838995757496</v>
      </c>
      <c r="Y64" s="359">
        <f t="shared" si="7"/>
        <v>1.6003626098574968</v>
      </c>
      <c r="Z64" s="359">
        <f t="shared" si="8"/>
        <v>1280.2900878859975</v>
      </c>
      <c r="AA64" s="359"/>
      <c r="AB64" s="359"/>
      <c r="AC64" s="359"/>
      <c r="AD64" s="359"/>
      <c r="AE64" s="359">
        <f t="shared" si="9"/>
        <v>1.6003626098574968</v>
      </c>
      <c r="AF64" s="359"/>
      <c r="AG64" s="359"/>
      <c r="AH64" s="359"/>
      <c r="AI64" s="359"/>
      <c r="AJ64" s="359"/>
      <c r="AK64" s="359"/>
      <c r="AL64" s="359"/>
      <c r="AM64" s="359"/>
    </row>
    <row r="65" spans="1:39" ht="15">
      <c r="A65" s="391">
        <v>56</v>
      </c>
      <c r="B65" s="392">
        <f t="shared" si="15"/>
        <v>44800</v>
      </c>
      <c r="C65" s="393">
        <f t="shared" si="12"/>
        <v>13791.488941174073</v>
      </c>
      <c r="D65" s="394">
        <f t="shared" si="16"/>
        <v>58591.48894117407</v>
      </c>
      <c r="E65" s="359"/>
      <c r="F65" s="391">
        <v>56</v>
      </c>
      <c r="G65" s="395">
        <f t="shared" si="6"/>
        <v>74355.90974952956</v>
      </c>
      <c r="H65" s="393">
        <f t="shared" si="13"/>
        <v>49023.58720017798</v>
      </c>
      <c r="I65" s="389">
        <f t="shared" si="14"/>
        <v>123379.49694970754</v>
      </c>
      <c r="J65" s="389"/>
      <c r="K65" s="396">
        <f t="shared" si="5"/>
        <v>181970.98589088162</v>
      </c>
      <c r="L65" s="359"/>
      <c r="M65" s="359"/>
      <c r="N65" s="359"/>
      <c r="O65" s="359"/>
      <c r="P65" s="359"/>
      <c r="Q65" s="359"/>
      <c r="R65" s="359"/>
      <c r="S65" s="359"/>
      <c r="T65" s="359"/>
      <c r="U65" s="401">
        <v>53</v>
      </c>
      <c r="V65" s="359">
        <f t="shared" si="10"/>
        <v>800</v>
      </c>
      <c r="W65" s="359"/>
      <c r="X65" s="359">
        <f t="shared" si="11"/>
        <v>1.0090838995757496</v>
      </c>
      <c r="Y65" s="359">
        <f t="shared" si="7"/>
        <v>1.614900143090227</v>
      </c>
      <c r="Z65" s="359">
        <f t="shared" si="8"/>
        <v>1291.9201144721817</v>
      </c>
      <c r="AA65" s="359"/>
      <c r="AB65" s="359"/>
      <c r="AC65" s="359"/>
      <c r="AD65" s="359"/>
      <c r="AE65" s="359">
        <f t="shared" si="9"/>
        <v>1.614900143090227</v>
      </c>
      <c r="AF65" s="359"/>
      <c r="AG65" s="359"/>
      <c r="AH65" s="359"/>
      <c r="AI65" s="359"/>
      <c r="AJ65" s="359"/>
      <c r="AK65" s="359"/>
      <c r="AL65" s="359"/>
      <c r="AM65" s="359"/>
    </row>
    <row r="66" spans="1:39" ht="15">
      <c r="A66" s="391">
        <v>57</v>
      </c>
      <c r="B66" s="392">
        <f t="shared" si="15"/>
        <v>45600</v>
      </c>
      <c r="C66" s="393">
        <f t="shared" si="12"/>
        <v>14330.995262369936</v>
      </c>
      <c r="D66" s="394">
        <f t="shared" si="16"/>
        <v>59930.995262369936</v>
      </c>
      <c r="E66" s="359"/>
      <c r="F66" s="391">
        <v>57</v>
      </c>
      <c r="G66" s="395">
        <f t="shared" si="6"/>
        <v>74355.90974952956</v>
      </c>
      <c r="H66" s="393">
        <f t="shared" si="13"/>
        <v>50144.354160175615</v>
      </c>
      <c r="I66" s="389">
        <f t="shared" si="14"/>
        <v>124500.26390970517</v>
      </c>
      <c r="J66" s="389"/>
      <c r="K66" s="396">
        <f t="shared" si="5"/>
        <v>184431.2591720751</v>
      </c>
      <c r="L66" s="359"/>
      <c r="M66" s="359"/>
      <c r="N66" s="359"/>
      <c r="O66" s="359"/>
      <c r="P66" s="359"/>
      <c r="Q66" s="359"/>
      <c r="R66" s="359"/>
      <c r="S66" s="359"/>
      <c r="T66" s="359"/>
      <c r="U66" s="401">
        <v>54</v>
      </c>
      <c r="V66" s="359">
        <f t="shared" si="10"/>
        <v>800</v>
      </c>
      <c r="W66" s="359"/>
      <c r="X66" s="359">
        <f t="shared" si="11"/>
        <v>1.0090838995757496</v>
      </c>
      <c r="Y66" s="359">
        <f t="shared" si="7"/>
        <v>1.6295697338149222</v>
      </c>
      <c r="Z66" s="359">
        <f t="shared" si="8"/>
        <v>1303.6557870519378</v>
      </c>
      <c r="AA66" s="359"/>
      <c r="AB66" s="359"/>
      <c r="AC66" s="359"/>
      <c r="AD66" s="359"/>
      <c r="AE66" s="359">
        <f t="shared" si="9"/>
        <v>1.6295697338149222</v>
      </c>
      <c r="AF66" s="359"/>
      <c r="AG66" s="359"/>
      <c r="AH66" s="359"/>
      <c r="AI66" s="359"/>
      <c r="AJ66" s="359"/>
      <c r="AK66" s="359"/>
      <c r="AL66" s="359"/>
      <c r="AM66" s="359"/>
    </row>
    <row r="67" spans="1:39" ht="15">
      <c r="A67" s="391">
        <v>58</v>
      </c>
      <c r="B67" s="392">
        <f t="shared" si="15"/>
        <v>46400</v>
      </c>
      <c r="C67" s="393">
        <f t="shared" si="12"/>
        <v>14882.669524468627</v>
      </c>
      <c r="D67" s="394">
        <f t="shared" si="16"/>
        <v>61282.66952446863</v>
      </c>
      <c r="E67" s="359"/>
      <c r="F67" s="391">
        <v>58</v>
      </c>
      <c r="G67" s="395">
        <f t="shared" si="6"/>
        <v>74355.90974952956</v>
      </c>
      <c r="H67" s="393">
        <f t="shared" si="13"/>
        <v>51275.3020546857</v>
      </c>
      <c r="I67" s="389">
        <f t="shared" si="14"/>
        <v>125631.21180421526</v>
      </c>
      <c r="J67" s="389"/>
      <c r="K67" s="396">
        <f t="shared" si="5"/>
        <v>186913.88132868387</v>
      </c>
      <c r="L67" s="359"/>
      <c r="M67" s="359"/>
      <c r="N67" s="359"/>
      <c r="O67" s="359"/>
      <c r="P67" s="359"/>
      <c r="Q67" s="359"/>
      <c r="R67" s="359"/>
      <c r="S67" s="359"/>
      <c r="T67" s="359"/>
      <c r="U67" s="401">
        <v>55</v>
      </c>
      <c r="V67" s="359">
        <f t="shared" si="10"/>
        <v>800</v>
      </c>
      <c r="W67" s="359"/>
      <c r="X67" s="359">
        <f t="shared" si="11"/>
        <v>1.0090838995757496</v>
      </c>
      <c r="Y67" s="359">
        <f t="shared" si="7"/>
        <v>1.6443725816285777</v>
      </c>
      <c r="Z67" s="359">
        <f t="shared" si="8"/>
        <v>1315.4980653028622</v>
      </c>
      <c r="AA67" s="359"/>
      <c r="AB67" s="359"/>
      <c r="AC67" s="359"/>
      <c r="AD67" s="359"/>
      <c r="AE67" s="359">
        <f t="shared" si="9"/>
        <v>1.6443725816285777</v>
      </c>
      <c r="AF67" s="359"/>
      <c r="AG67" s="359"/>
      <c r="AH67" s="359"/>
      <c r="AI67" s="359"/>
      <c r="AJ67" s="359"/>
      <c r="AK67" s="359"/>
      <c r="AL67" s="359"/>
      <c r="AM67" s="359"/>
    </row>
    <row r="68" spans="1:39" ht="15">
      <c r="A68" s="391">
        <v>59</v>
      </c>
      <c r="B68" s="392">
        <f t="shared" si="15"/>
        <v>47200</v>
      </c>
      <c r="C68" s="393">
        <f t="shared" si="12"/>
        <v>15446.62225982335</v>
      </c>
      <c r="D68" s="394">
        <f t="shared" si="16"/>
        <v>62646.62225982335</v>
      </c>
      <c r="E68" s="359"/>
      <c r="F68" s="391">
        <v>59</v>
      </c>
      <c r="G68" s="395">
        <f t="shared" si="6"/>
        <v>74355.90974952956</v>
      </c>
      <c r="H68" s="393">
        <f t="shared" si="13"/>
        <v>52416.5233662949</v>
      </c>
      <c r="I68" s="389">
        <f t="shared" si="14"/>
        <v>126772.43311582446</v>
      </c>
      <c r="J68" s="389"/>
      <c r="K68" s="396">
        <f t="shared" si="5"/>
        <v>189419.05537564782</v>
      </c>
      <c r="L68" s="359"/>
      <c r="M68" s="359"/>
      <c r="N68" s="359"/>
      <c r="O68" s="359"/>
      <c r="P68" s="359"/>
      <c r="Q68" s="359"/>
      <c r="R68" s="359"/>
      <c r="S68" s="359"/>
      <c r="T68" s="359"/>
      <c r="U68" s="401">
        <v>56</v>
      </c>
      <c r="V68" s="359">
        <f t="shared" si="10"/>
        <v>800</v>
      </c>
      <c r="W68" s="359"/>
      <c r="X68" s="359">
        <f t="shared" si="11"/>
        <v>1.0090838995757496</v>
      </c>
      <c r="Y68" s="359">
        <f t="shared" si="7"/>
        <v>1.6593098970252078</v>
      </c>
      <c r="Z68" s="359">
        <f t="shared" si="8"/>
        <v>1327.4479176201662</v>
      </c>
      <c r="AA68" s="359"/>
      <c r="AB68" s="359"/>
      <c r="AC68" s="359"/>
      <c r="AD68" s="359"/>
      <c r="AE68" s="359">
        <f t="shared" si="9"/>
        <v>1.6593098970252078</v>
      </c>
      <c r="AF68" s="359"/>
      <c r="AG68" s="359"/>
      <c r="AH68" s="359"/>
      <c r="AI68" s="359"/>
      <c r="AJ68" s="359"/>
      <c r="AK68" s="359"/>
      <c r="AL68" s="359"/>
      <c r="AM68" s="359"/>
    </row>
    <row r="69" spans="1:39" ht="15">
      <c r="A69" s="391">
        <v>60</v>
      </c>
      <c r="B69" s="392">
        <f t="shared" si="15"/>
        <v>48000</v>
      </c>
      <c r="C69" s="393">
        <f t="shared" si="12"/>
        <v>16022.9650048521</v>
      </c>
      <c r="D69" s="394">
        <f t="shared" si="16"/>
        <v>64022.9650048521</v>
      </c>
      <c r="E69" s="359"/>
      <c r="F69" s="391">
        <v>60</v>
      </c>
      <c r="G69" s="395">
        <f t="shared" si="6"/>
        <v>74355.90974952956</v>
      </c>
      <c r="H69" s="393">
        <f t="shared" si="13"/>
        <v>53568.111417692475</v>
      </c>
      <c r="I69" s="389">
        <f t="shared" si="14"/>
        <v>127924.02116722203</v>
      </c>
      <c r="J69" s="389"/>
      <c r="K69" s="396">
        <f t="shared" si="5"/>
        <v>191946.98617207413</v>
      </c>
      <c r="L69" s="359"/>
      <c r="M69" s="359"/>
      <c r="N69" s="359"/>
      <c r="O69" s="359"/>
      <c r="P69" s="359"/>
      <c r="Q69" s="359"/>
      <c r="R69" s="359"/>
      <c r="S69" s="359"/>
      <c r="T69" s="359"/>
      <c r="U69" s="401">
        <v>57</v>
      </c>
      <c r="V69" s="359">
        <f t="shared" si="10"/>
        <v>800</v>
      </c>
      <c r="W69" s="359"/>
      <c r="X69" s="359">
        <f t="shared" si="11"/>
        <v>1.0090838995757496</v>
      </c>
      <c r="Y69" s="359">
        <f t="shared" si="7"/>
        <v>1.6743829014948322</v>
      </c>
      <c r="Z69" s="359">
        <f t="shared" si="8"/>
        <v>1339.5063211958657</v>
      </c>
      <c r="AA69" s="359"/>
      <c r="AB69" s="359"/>
      <c r="AC69" s="359"/>
      <c r="AD69" s="359"/>
      <c r="AE69" s="359">
        <f t="shared" si="9"/>
        <v>1.6743829014948322</v>
      </c>
      <c r="AF69" s="359"/>
      <c r="AG69" s="359"/>
      <c r="AH69" s="359"/>
      <c r="AI69" s="359"/>
      <c r="AJ69" s="359"/>
      <c r="AK69" s="359"/>
      <c r="AL69" s="359"/>
      <c r="AM69" s="359"/>
    </row>
    <row r="70" spans="1:39" ht="15">
      <c r="A70" s="391">
        <v>61</v>
      </c>
      <c r="B70" s="392">
        <f t="shared" si="15"/>
        <v>48800</v>
      </c>
      <c r="C70" s="393">
        <f t="shared" si="12"/>
        <v>16611.810309158507</v>
      </c>
      <c r="D70" s="394">
        <f t="shared" si="16"/>
        <v>65411.81030915851</v>
      </c>
      <c r="E70" s="359"/>
      <c r="F70" s="391">
        <v>61</v>
      </c>
      <c r="G70" s="395">
        <f t="shared" si="6"/>
        <v>74355.90974952956</v>
      </c>
      <c r="H70" s="393">
        <f t="shared" si="13"/>
        <v>54730.16037930161</v>
      </c>
      <c r="I70" s="389">
        <f t="shared" si="14"/>
        <v>129086.07012883117</v>
      </c>
      <c r="J70" s="389"/>
      <c r="K70" s="396">
        <f t="shared" si="5"/>
        <v>194497.88043798966</v>
      </c>
      <c r="L70" s="359"/>
      <c r="M70" s="359"/>
      <c r="N70" s="359"/>
      <c r="O70" s="359"/>
      <c r="P70" s="359"/>
      <c r="Q70" s="359"/>
      <c r="R70" s="359"/>
      <c r="S70" s="359"/>
      <c r="T70" s="359"/>
      <c r="U70" s="401">
        <v>58</v>
      </c>
      <c r="V70" s="359">
        <f t="shared" si="10"/>
        <v>800</v>
      </c>
      <c r="W70" s="359"/>
      <c r="X70" s="359">
        <f t="shared" si="11"/>
        <v>1.0090838995757496</v>
      </c>
      <c r="Y70" s="359">
        <f t="shared" si="7"/>
        <v>1.6895928276233634</v>
      </c>
      <c r="Z70" s="359">
        <f t="shared" si="8"/>
        <v>1351.6742620986906</v>
      </c>
      <c r="AA70" s="359"/>
      <c r="AB70" s="359"/>
      <c r="AC70" s="359"/>
      <c r="AD70" s="359"/>
      <c r="AE70" s="359">
        <f t="shared" si="9"/>
        <v>1.6895928276233634</v>
      </c>
      <c r="AF70" s="359"/>
      <c r="AG70" s="359"/>
      <c r="AH70" s="359"/>
      <c r="AI70" s="359"/>
      <c r="AJ70" s="359"/>
      <c r="AK70" s="359"/>
      <c r="AL70" s="359"/>
      <c r="AM70" s="359"/>
    </row>
    <row r="71" spans="1:39" ht="15">
      <c r="A71" s="391">
        <v>62</v>
      </c>
      <c r="B71" s="392">
        <f t="shared" si="15"/>
        <v>49600</v>
      </c>
      <c r="C71" s="393">
        <f t="shared" si="12"/>
        <v>17213.27174473548</v>
      </c>
      <c r="D71" s="394">
        <f t="shared" si="16"/>
        <v>66813.27174473548</v>
      </c>
      <c r="E71" s="359"/>
      <c r="F71" s="391">
        <v>62</v>
      </c>
      <c r="G71" s="395">
        <f t="shared" si="6"/>
        <v>74355.90974952956</v>
      </c>
      <c r="H71" s="393">
        <f t="shared" si="13"/>
        <v>55902.76527698005</v>
      </c>
      <c r="I71" s="389">
        <f t="shared" si="14"/>
        <v>130258.6750265096</v>
      </c>
      <c r="J71" s="389"/>
      <c r="K71" s="396">
        <f t="shared" si="5"/>
        <v>197071.9467712451</v>
      </c>
      <c r="L71" s="359"/>
      <c r="M71" s="359"/>
      <c r="N71" s="359"/>
      <c r="O71" s="359"/>
      <c r="P71" s="359"/>
      <c r="Q71" s="359"/>
      <c r="R71" s="359"/>
      <c r="S71" s="359"/>
      <c r="T71" s="359"/>
      <c r="U71" s="401">
        <v>59</v>
      </c>
      <c r="V71" s="359">
        <f t="shared" si="10"/>
        <v>800</v>
      </c>
      <c r="W71" s="359"/>
      <c r="X71" s="359">
        <f t="shared" si="11"/>
        <v>1.0090838995757496</v>
      </c>
      <c r="Y71" s="359">
        <f t="shared" si="7"/>
        <v>1.7049409191934006</v>
      </c>
      <c r="Z71" s="359">
        <f t="shared" si="8"/>
        <v>1363.9527353547205</v>
      </c>
      <c r="AA71" s="359"/>
      <c r="AB71" s="359"/>
      <c r="AC71" s="359"/>
      <c r="AD71" s="359"/>
      <c r="AE71" s="359">
        <f t="shared" si="9"/>
        <v>1.7049409191934006</v>
      </c>
      <c r="AF71" s="359"/>
      <c r="AG71" s="359"/>
      <c r="AH71" s="359"/>
      <c r="AI71" s="359"/>
      <c r="AJ71" s="359"/>
      <c r="AK71" s="359"/>
      <c r="AL71" s="359"/>
      <c r="AM71" s="359"/>
    </row>
    <row r="72" spans="1:39" ht="15">
      <c r="A72" s="391">
        <v>63</v>
      </c>
      <c r="B72" s="392">
        <f t="shared" si="15"/>
        <v>50400</v>
      </c>
      <c r="C72" s="393">
        <f t="shared" si="12"/>
        <v>17827.46391525252</v>
      </c>
      <c r="D72" s="394">
        <f t="shared" si="16"/>
        <v>68227.46391525252</v>
      </c>
      <c r="E72" s="359"/>
      <c r="F72" s="391">
        <v>63</v>
      </c>
      <c r="G72" s="395">
        <f t="shared" si="6"/>
        <v>74355.90974952956</v>
      </c>
      <c r="H72" s="393">
        <f t="shared" si="13"/>
        <v>57086.02199979109</v>
      </c>
      <c r="I72" s="389">
        <f t="shared" si="14"/>
        <v>131441.93174932065</v>
      </c>
      <c r="J72" s="389"/>
      <c r="K72" s="396">
        <f t="shared" si="5"/>
        <v>199669.39566457318</v>
      </c>
      <c r="L72" s="359"/>
      <c r="M72" s="359"/>
      <c r="N72" s="359"/>
      <c r="O72" s="359"/>
      <c r="P72" s="359"/>
      <c r="Q72" s="359"/>
      <c r="R72" s="359"/>
      <c r="S72" s="359"/>
      <c r="T72" s="359"/>
      <c r="U72" s="401">
        <v>60</v>
      </c>
      <c r="V72" s="359">
        <f t="shared" si="10"/>
        <v>800</v>
      </c>
      <c r="W72" s="359"/>
      <c r="X72" s="359">
        <f t="shared" si="11"/>
        <v>1.0090838995757496</v>
      </c>
      <c r="Y72" s="359">
        <f t="shared" si="7"/>
        <v>1.7204284312859395</v>
      </c>
      <c r="Z72" s="359">
        <f t="shared" si="8"/>
        <v>1376.3427450287516</v>
      </c>
      <c r="AA72" s="359"/>
      <c r="AB72" s="359"/>
      <c r="AC72" s="359"/>
      <c r="AD72" s="359"/>
      <c r="AE72" s="359">
        <f t="shared" si="9"/>
        <v>1.7204284312859395</v>
      </c>
      <c r="AF72" s="359"/>
      <c r="AG72" s="359"/>
      <c r="AH72" s="359"/>
      <c r="AI72" s="359"/>
      <c r="AJ72" s="359"/>
      <c r="AK72" s="359"/>
      <c r="AL72" s="359"/>
      <c r="AM72" s="359"/>
    </row>
    <row r="73" spans="1:39" ht="15">
      <c r="A73" s="391">
        <v>64</v>
      </c>
      <c r="B73" s="392">
        <f t="shared" si="15"/>
        <v>51200</v>
      </c>
      <c r="C73" s="393">
        <f t="shared" si="12"/>
        <v>18454.502465427344</v>
      </c>
      <c r="D73" s="394">
        <f t="shared" si="16"/>
        <v>69654.50246542734</v>
      </c>
      <c r="E73" s="359"/>
      <c r="F73" s="391">
        <v>64</v>
      </c>
      <c r="G73" s="395">
        <f t="shared" si="6"/>
        <v>74355.90974952956</v>
      </c>
      <c r="H73" s="393">
        <f t="shared" si="13"/>
        <v>58280.0273078444</v>
      </c>
      <c r="I73" s="389">
        <f t="shared" si="14"/>
        <v>132635.93705737396</v>
      </c>
      <c r="J73" s="389"/>
      <c r="K73" s="396">
        <f t="shared" si="5"/>
        <v>202290.43952280132</v>
      </c>
      <c r="L73" s="359"/>
      <c r="M73" s="359"/>
      <c r="N73" s="359"/>
      <c r="O73" s="359"/>
      <c r="P73" s="359"/>
      <c r="Q73" s="359"/>
      <c r="R73" s="359"/>
      <c r="S73" s="359"/>
      <c r="T73" s="359"/>
      <c r="U73" s="401">
        <v>61</v>
      </c>
      <c r="V73" s="359">
        <f t="shared" si="10"/>
        <v>800</v>
      </c>
      <c r="W73" s="359"/>
      <c r="X73" s="359">
        <f t="shared" si="11"/>
        <v>1.0090838995757496</v>
      </c>
      <c r="Y73" s="359">
        <f t="shared" si="7"/>
        <v>1.7360566303830058</v>
      </c>
      <c r="Z73" s="359">
        <f t="shared" si="8"/>
        <v>1388.8453043064046</v>
      </c>
      <c r="AA73" s="359"/>
      <c r="AB73" s="359"/>
      <c r="AC73" s="359"/>
      <c r="AD73" s="359"/>
      <c r="AE73" s="359">
        <f t="shared" si="9"/>
        <v>1.7360566303830058</v>
      </c>
      <c r="AF73" s="359"/>
      <c r="AG73" s="359"/>
      <c r="AH73" s="359"/>
      <c r="AI73" s="359"/>
      <c r="AJ73" s="359"/>
      <c r="AK73" s="359"/>
      <c r="AL73" s="359"/>
      <c r="AM73" s="359"/>
    </row>
    <row r="74" spans="1:39" ht="15">
      <c r="A74" s="391">
        <v>65</v>
      </c>
      <c r="B74" s="392">
        <f t="shared" si="15"/>
        <v>52000</v>
      </c>
      <c r="C74" s="393">
        <f aca="true" t="shared" si="17" ref="C74:C105">D74-B74</f>
        <v>19094.50409048269</v>
      </c>
      <c r="D74" s="394">
        <f t="shared" si="16"/>
        <v>71094.50409048269</v>
      </c>
      <c r="E74" s="359"/>
      <c r="F74" s="391">
        <v>65</v>
      </c>
      <c r="G74" s="395">
        <f t="shared" si="6"/>
        <v>74355.90974952956</v>
      </c>
      <c r="H74" s="393">
        <f aca="true" t="shared" si="18" ref="H74:H105">I74-G74</f>
        <v>59484.87884020904</v>
      </c>
      <c r="I74" s="389">
        <f aca="true" t="shared" si="19" ref="I74:I105">G74*AE77</f>
        <v>133840.7885897386</v>
      </c>
      <c r="J74" s="389"/>
      <c r="K74" s="396">
        <f t="shared" si="5"/>
        <v>204935.2926802213</v>
      </c>
      <c r="L74" s="359"/>
      <c r="M74" s="359"/>
      <c r="N74" s="359"/>
      <c r="O74" s="359"/>
      <c r="P74" s="359"/>
      <c r="Q74" s="359"/>
      <c r="R74" s="359"/>
      <c r="S74" s="359"/>
      <c r="T74" s="359"/>
      <c r="U74" s="401">
        <v>62</v>
      </c>
      <c r="V74" s="359">
        <f t="shared" si="10"/>
        <v>800</v>
      </c>
      <c r="W74" s="359"/>
      <c r="X74" s="359">
        <f t="shared" si="11"/>
        <v>1.0090838995757496</v>
      </c>
      <c r="Y74" s="359">
        <f t="shared" si="7"/>
        <v>1.7518267944712187</v>
      </c>
      <c r="Z74" s="359">
        <f t="shared" si="8"/>
        <v>1401.461435576975</v>
      </c>
      <c r="AA74" s="359"/>
      <c r="AB74" s="359"/>
      <c r="AC74" s="359"/>
      <c r="AD74" s="359"/>
      <c r="AE74" s="359">
        <f t="shared" si="9"/>
        <v>1.7518267944712187</v>
      </c>
      <c r="AF74" s="359"/>
      <c r="AG74" s="359"/>
      <c r="AH74" s="359"/>
      <c r="AI74" s="359"/>
      <c r="AJ74" s="359"/>
      <c r="AK74" s="359"/>
      <c r="AL74" s="359"/>
      <c r="AM74" s="359"/>
    </row>
    <row r="75" spans="1:39" ht="15">
      <c r="A75" s="391">
        <v>66</v>
      </c>
      <c r="B75" s="392">
        <f aca="true" t="shared" si="20" ref="B75:B106">B74+V78</f>
        <v>52800</v>
      </c>
      <c r="C75" s="393">
        <f t="shared" si="17"/>
        <v>19747.586545688944</v>
      </c>
      <c r="D75" s="394">
        <f aca="true" t="shared" si="21" ref="D75:D106">D74+Z78</f>
        <v>72547.58654568894</v>
      </c>
      <c r="E75" s="359"/>
      <c r="F75" s="391">
        <v>66</v>
      </c>
      <c r="G75" s="395">
        <f t="shared" si="6"/>
        <v>74355.90974952956</v>
      </c>
      <c r="H75" s="393">
        <f t="shared" si="18"/>
        <v>60700.675122897344</v>
      </c>
      <c r="I75" s="389">
        <f t="shared" si="19"/>
        <v>135056.5848724269</v>
      </c>
      <c r="J75" s="389"/>
      <c r="K75" s="396">
        <f aca="true" t="shared" si="22" ref="K75:K129">D75+I75</f>
        <v>207604.17141811585</v>
      </c>
      <c r="L75" s="359"/>
      <c r="M75" s="359"/>
      <c r="N75" s="359"/>
      <c r="O75" s="359"/>
      <c r="P75" s="359"/>
      <c r="Q75" s="359"/>
      <c r="R75" s="359"/>
      <c r="S75" s="359"/>
      <c r="T75" s="359"/>
      <c r="U75" s="401">
        <v>63</v>
      </c>
      <c r="V75" s="359">
        <f t="shared" si="10"/>
        <v>800</v>
      </c>
      <c r="W75" s="359"/>
      <c r="X75" s="359">
        <f t="shared" si="11"/>
        <v>1.0090838995757496</v>
      </c>
      <c r="Y75" s="359">
        <f t="shared" si="7"/>
        <v>1.767740213146303</v>
      </c>
      <c r="Z75" s="359">
        <f t="shared" si="8"/>
        <v>1414.1921705170423</v>
      </c>
      <c r="AA75" s="359"/>
      <c r="AB75" s="359"/>
      <c r="AC75" s="359"/>
      <c r="AD75" s="359"/>
      <c r="AE75" s="359">
        <f t="shared" si="9"/>
        <v>1.767740213146303</v>
      </c>
      <c r="AF75" s="359"/>
      <c r="AG75" s="359"/>
      <c r="AH75" s="359"/>
      <c r="AI75" s="359"/>
      <c r="AJ75" s="359"/>
      <c r="AK75" s="359"/>
      <c r="AL75" s="359"/>
      <c r="AM75" s="359"/>
    </row>
    <row r="76" spans="1:39" ht="15">
      <c r="A76" s="391">
        <v>67</v>
      </c>
      <c r="B76" s="392">
        <f t="shared" si="20"/>
        <v>53600</v>
      </c>
      <c r="C76" s="393">
        <f t="shared" si="17"/>
        <v>20413.86865599359</v>
      </c>
      <c r="D76" s="394">
        <f t="shared" si="21"/>
        <v>74013.86865599359</v>
      </c>
      <c r="E76" s="359"/>
      <c r="F76" s="391">
        <v>67</v>
      </c>
      <c r="G76" s="395">
        <f aca="true" t="shared" si="23" ref="G76:G129">G75</f>
        <v>74355.90974952956</v>
      </c>
      <c r="H76" s="393">
        <f t="shared" si="18"/>
        <v>61927.51557692219</v>
      </c>
      <c r="I76" s="389">
        <f t="shared" si="19"/>
        <v>136283.42532645175</v>
      </c>
      <c r="J76" s="389"/>
      <c r="K76" s="396">
        <f t="shared" si="22"/>
        <v>210297.29398244532</v>
      </c>
      <c r="L76" s="359"/>
      <c r="M76" s="359"/>
      <c r="N76" s="359"/>
      <c r="O76" s="359"/>
      <c r="P76" s="359"/>
      <c r="Q76" s="359"/>
      <c r="R76" s="359"/>
      <c r="S76" s="359"/>
      <c r="T76" s="359"/>
      <c r="U76" s="401">
        <v>64</v>
      </c>
      <c r="V76" s="359">
        <f t="shared" si="10"/>
        <v>800</v>
      </c>
      <c r="W76" s="359"/>
      <c r="X76" s="359">
        <f t="shared" si="11"/>
        <v>1.0090838995757496</v>
      </c>
      <c r="Y76" s="359">
        <f t="shared" si="7"/>
        <v>1.7837981877185376</v>
      </c>
      <c r="Z76" s="359">
        <f t="shared" si="8"/>
        <v>1427.03855017483</v>
      </c>
      <c r="AA76" s="359"/>
      <c r="AB76" s="359"/>
      <c r="AC76" s="359"/>
      <c r="AD76" s="359"/>
      <c r="AE76" s="359">
        <f t="shared" si="9"/>
        <v>1.7837981877185376</v>
      </c>
      <c r="AF76" s="359"/>
      <c r="AG76" s="359"/>
      <c r="AH76" s="359"/>
      <c r="AI76" s="359"/>
      <c r="AJ76" s="359"/>
      <c r="AK76" s="359"/>
      <c r="AL76" s="359"/>
      <c r="AM76" s="359"/>
    </row>
    <row r="77" spans="1:39" ht="15">
      <c r="A77" s="391">
        <v>68</v>
      </c>
      <c r="B77" s="392">
        <f t="shared" si="20"/>
        <v>54400</v>
      </c>
      <c r="C77" s="393">
        <f t="shared" si="17"/>
        <v>21093.47032573796</v>
      </c>
      <c r="D77" s="394">
        <f t="shared" si="21"/>
        <v>75493.47032573796</v>
      </c>
      <c r="E77" s="359"/>
      <c r="F77" s="391">
        <v>68</v>
      </c>
      <c r="G77" s="395">
        <f t="shared" si="23"/>
        <v>74355.90974952956</v>
      </c>
      <c r="H77" s="393">
        <f t="shared" si="18"/>
        <v>63165.500526426826</v>
      </c>
      <c r="I77" s="389">
        <f t="shared" si="19"/>
        <v>137521.41027595638</v>
      </c>
      <c r="J77" s="389"/>
      <c r="K77" s="396">
        <f t="shared" si="22"/>
        <v>213014.88060169434</v>
      </c>
      <c r="L77" s="359"/>
      <c r="M77" s="359"/>
      <c r="N77" s="359"/>
      <c r="O77" s="359"/>
      <c r="P77" s="359"/>
      <c r="Q77" s="359"/>
      <c r="R77" s="359"/>
      <c r="S77" s="359"/>
      <c r="T77" s="359"/>
      <c r="U77" s="401">
        <v>65</v>
      </c>
      <c r="V77" s="359">
        <f t="shared" si="10"/>
        <v>800</v>
      </c>
      <c r="W77" s="359"/>
      <c r="X77" s="359">
        <f t="shared" si="11"/>
        <v>1.0090838995757496</v>
      </c>
      <c r="Y77" s="359">
        <f t="shared" si="7"/>
        <v>1.800002031319177</v>
      </c>
      <c r="Z77" s="359">
        <f t="shared" si="8"/>
        <v>1440.0016250553415</v>
      </c>
      <c r="AA77" s="359"/>
      <c r="AB77" s="359"/>
      <c r="AC77" s="359"/>
      <c r="AD77" s="359"/>
      <c r="AE77" s="359">
        <f t="shared" si="9"/>
        <v>1.800002031319177</v>
      </c>
      <c r="AF77" s="359"/>
      <c r="AG77" s="359"/>
      <c r="AH77" s="359"/>
      <c r="AI77" s="359"/>
      <c r="AJ77" s="359"/>
      <c r="AK77" s="359"/>
      <c r="AL77" s="359"/>
      <c r="AM77" s="359"/>
    </row>
    <row r="78" spans="1:39" ht="15">
      <c r="A78" s="391">
        <v>69</v>
      </c>
      <c r="B78" s="392">
        <f t="shared" si="20"/>
        <v>55200</v>
      </c>
      <c r="C78" s="393">
        <f t="shared" si="17"/>
        <v>21786.512548462386</v>
      </c>
      <c r="D78" s="394">
        <f t="shared" si="21"/>
        <v>76986.51254846239</v>
      </c>
      <c r="E78" s="359"/>
      <c r="F78" s="391">
        <v>69</v>
      </c>
      <c r="G78" s="395">
        <f t="shared" si="23"/>
        <v>74355.90974952956</v>
      </c>
      <c r="H78" s="393">
        <f t="shared" si="18"/>
        <v>64414.73120688909</v>
      </c>
      <c r="I78" s="389">
        <f t="shared" si="19"/>
        <v>138770.64095641865</v>
      </c>
      <c r="J78" s="389"/>
      <c r="K78" s="396">
        <f t="shared" si="22"/>
        <v>215757.15350488102</v>
      </c>
      <c r="L78" s="359"/>
      <c r="M78" s="359"/>
      <c r="N78" s="359"/>
      <c r="O78" s="359"/>
      <c r="P78" s="359"/>
      <c r="Q78" s="359"/>
      <c r="R78" s="359"/>
      <c r="S78" s="359"/>
      <c r="T78" s="359"/>
      <c r="U78" s="401">
        <v>66</v>
      </c>
      <c r="V78" s="359">
        <f t="shared" si="10"/>
        <v>800</v>
      </c>
      <c r="W78" s="359"/>
      <c r="X78" s="359">
        <f t="shared" si="11"/>
        <v>1.0090838995757496</v>
      </c>
      <c r="Y78" s="359">
        <f aca="true" t="shared" si="24" ref="Y78:Y132">X78^U78</f>
        <v>1.8163530690078256</v>
      </c>
      <c r="Z78" s="359">
        <f aca="true" t="shared" si="25" ref="Z78:Z132">V78*Y78</f>
        <v>1453.0824552062604</v>
      </c>
      <c r="AA78" s="359"/>
      <c r="AB78" s="359"/>
      <c r="AC78" s="359"/>
      <c r="AD78" s="359"/>
      <c r="AE78" s="359">
        <f aca="true" t="shared" si="26" ref="AE78:AE132">Y78</f>
        <v>1.8163530690078256</v>
      </c>
      <c r="AF78" s="359"/>
      <c r="AG78" s="359"/>
      <c r="AH78" s="359"/>
      <c r="AI78" s="359"/>
      <c r="AJ78" s="359"/>
      <c r="AK78" s="359"/>
      <c r="AL78" s="359"/>
      <c r="AM78" s="359"/>
    </row>
    <row r="79" spans="1:39" ht="15">
      <c r="A79" s="391">
        <v>70</v>
      </c>
      <c r="B79" s="392">
        <f t="shared" si="20"/>
        <v>56000</v>
      </c>
      <c r="C79" s="393">
        <f t="shared" si="17"/>
        <v>22493.117416800407</v>
      </c>
      <c r="D79" s="394">
        <f t="shared" si="21"/>
        <v>78493.1174168004</v>
      </c>
      <c r="E79" s="359"/>
      <c r="F79" s="391">
        <v>70</v>
      </c>
      <c r="G79" s="395">
        <f t="shared" si="23"/>
        <v>74355.90974952956</v>
      </c>
      <c r="H79" s="393">
        <f t="shared" si="18"/>
        <v>65675.30977339958</v>
      </c>
      <c r="I79" s="389">
        <f t="shared" si="19"/>
        <v>140031.21952292914</v>
      </c>
      <c r="J79" s="389"/>
      <c r="K79" s="396">
        <f t="shared" si="22"/>
        <v>218524.33693972955</v>
      </c>
      <c r="L79" s="359"/>
      <c r="M79" s="359"/>
      <c r="N79" s="359"/>
      <c r="O79" s="359"/>
      <c r="P79" s="359"/>
      <c r="Q79" s="359"/>
      <c r="R79" s="359"/>
      <c r="S79" s="359"/>
      <c r="T79" s="359"/>
      <c r="U79" s="401">
        <v>67</v>
      </c>
      <c r="V79" s="359">
        <f aca="true" t="shared" si="27" ref="V79:V132">V78</f>
        <v>800</v>
      </c>
      <c r="W79" s="359"/>
      <c r="X79" s="359">
        <f aca="true" t="shared" si="28" ref="X79:X132">X78</f>
        <v>1.0090838995757496</v>
      </c>
      <c r="Y79" s="359">
        <f t="shared" si="24"/>
        <v>1.8328526378807972</v>
      </c>
      <c r="Z79" s="359">
        <f t="shared" si="25"/>
        <v>1466.2821103046379</v>
      </c>
      <c r="AA79" s="359"/>
      <c r="AB79" s="359"/>
      <c r="AC79" s="359"/>
      <c r="AD79" s="359"/>
      <c r="AE79" s="359">
        <f t="shared" si="26"/>
        <v>1.8328526378807972</v>
      </c>
      <c r="AF79" s="359"/>
      <c r="AG79" s="359"/>
      <c r="AH79" s="359"/>
      <c r="AI79" s="359"/>
      <c r="AJ79" s="359"/>
      <c r="AK79" s="359"/>
      <c r="AL79" s="359"/>
      <c r="AM79" s="359"/>
    </row>
    <row r="80" spans="1:39" ht="15">
      <c r="A80" s="391">
        <v>71</v>
      </c>
      <c r="B80" s="392">
        <f t="shared" si="20"/>
        <v>56800</v>
      </c>
      <c r="C80" s="393">
        <f t="shared" si="17"/>
        <v>23213.408132462733</v>
      </c>
      <c r="D80" s="394">
        <f t="shared" si="21"/>
        <v>80013.40813246273</v>
      </c>
      <c r="E80" s="359"/>
      <c r="F80" s="391">
        <v>71</v>
      </c>
      <c r="G80" s="395">
        <f t="shared" si="23"/>
        <v>74355.90974952956</v>
      </c>
      <c r="H80" s="393">
        <f t="shared" si="18"/>
        <v>66947.3393090156</v>
      </c>
      <c r="I80" s="389">
        <f t="shared" si="19"/>
        <v>141303.24905854516</v>
      </c>
      <c r="J80" s="389"/>
      <c r="K80" s="396">
        <f t="shared" si="22"/>
        <v>221316.6571910079</v>
      </c>
      <c r="L80" s="359"/>
      <c r="M80" s="359"/>
      <c r="N80" s="359"/>
      <c r="O80" s="359"/>
      <c r="P80" s="359"/>
      <c r="Q80" s="359"/>
      <c r="R80" s="359"/>
      <c r="S80" s="359"/>
      <c r="T80" s="359"/>
      <c r="U80" s="401">
        <v>68</v>
      </c>
      <c r="V80" s="359">
        <f t="shared" si="27"/>
        <v>800</v>
      </c>
      <c r="W80" s="359"/>
      <c r="X80" s="359">
        <f t="shared" si="28"/>
        <v>1.0090838995757496</v>
      </c>
      <c r="Y80" s="359">
        <f t="shared" si="24"/>
        <v>1.849502087180454</v>
      </c>
      <c r="Z80" s="359">
        <f t="shared" si="25"/>
        <v>1479.601669744363</v>
      </c>
      <c r="AA80" s="359"/>
      <c r="AB80" s="359"/>
      <c r="AC80" s="359"/>
      <c r="AD80" s="359"/>
      <c r="AE80" s="359">
        <f t="shared" si="26"/>
        <v>1.849502087180454</v>
      </c>
      <c r="AF80" s="359"/>
      <c r="AG80" s="359"/>
      <c r="AH80" s="359"/>
      <c r="AI80" s="359"/>
      <c r="AJ80" s="359"/>
      <c r="AK80" s="359"/>
      <c r="AL80" s="359"/>
      <c r="AM80" s="359"/>
    </row>
    <row r="81" spans="1:39" ht="15">
      <c r="A81" s="391">
        <v>72</v>
      </c>
      <c r="B81" s="392">
        <f t="shared" si="20"/>
        <v>57600</v>
      </c>
      <c r="C81" s="393">
        <f t="shared" si="17"/>
        <v>23947.50901631209</v>
      </c>
      <c r="D81" s="394">
        <f t="shared" si="21"/>
        <v>81547.50901631209</v>
      </c>
      <c r="E81" s="359"/>
      <c r="F81" s="391">
        <v>72</v>
      </c>
      <c r="G81" s="395">
        <f t="shared" si="23"/>
        <v>74355.90974952956</v>
      </c>
      <c r="H81" s="393">
        <f t="shared" si="18"/>
        <v>68230.92383319055</v>
      </c>
      <c r="I81" s="389">
        <f t="shared" si="19"/>
        <v>142586.8335827201</v>
      </c>
      <c r="J81" s="389"/>
      <c r="K81" s="396">
        <f t="shared" si="22"/>
        <v>224134.3425990322</v>
      </c>
      <c r="L81" s="359"/>
      <c r="M81" s="359"/>
      <c r="N81" s="359"/>
      <c r="O81" s="359"/>
      <c r="P81" s="359"/>
      <c r="Q81" s="359"/>
      <c r="R81" s="359"/>
      <c r="S81" s="359"/>
      <c r="T81" s="359"/>
      <c r="U81" s="401">
        <v>69</v>
      </c>
      <c r="V81" s="359">
        <f t="shared" si="27"/>
        <v>800</v>
      </c>
      <c r="W81" s="359"/>
      <c r="X81" s="359">
        <f t="shared" si="28"/>
        <v>1.0090838995757496</v>
      </c>
      <c r="Y81" s="359">
        <f t="shared" si="24"/>
        <v>1.8663027784055406</v>
      </c>
      <c r="Z81" s="359">
        <f t="shared" si="25"/>
        <v>1493.0422227244326</v>
      </c>
      <c r="AA81" s="359"/>
      <c r="AB81" s="359"/>
      <c r="AC81" s="359"/>
      <c r="AD81" s="359"/>
      <c r="AE81" s="359">
        <f t="shared" si="26"/>
        <v>1.8663027784055406</v>
      </c>
      <c r="AF81" s="359"/>
      <c r="AG81" s="359"/>
      <c r="AH81" s="359"/>
      <c r="AI81" s="359"/>
      <c r="AJ81" s="359"/>
      <c r="AK81" s="359"/>
      <c r="AL81" s="359"/>
      <c r="AM81" s="359"/>
    </row>
    <row r="82" spans="1:39" ht="15">
      <c r="A82" s="391">
        <v>73</v>
      </c>
      <c r="B82" s="392">
        <f t="shared" si="20"/>
        <v>58400</v>
      </c>
      <c r="C82" s="393">
        <f t="shared" si="17"/>
        <v>24695.545518529398</v>
      </c>
      <c r="D82" s="394">
        <f t="shared" si="21"/>
        <v>83095.5455185294</v>
      </c>
      <c r="E82" s="359"/>
      <c r="F82" s="391">
        <v>73</v>
      </c>
      <c r="G82" s="395">
        <f t="shared" si="23"/>
        <v>74355.90974952956</v>
      </c>
      <c r="H82" s="393">
        <f t="shared" si="18"/>
        <v>69526.1683102801</v>
      </c>
      <c r="I82" s="389">
        <f t="shared" si="19"/>
        <v>143882.07805980966</v>
      </c>
      <c r="J82" s="389"/>
      <c r="K82" s="396">
        <f t="shared" si="22"/>
        <v>226977.62357833906</v>
      </c>
      <c r="L82" s="359"/>
      <c r="M82" s="359"/>
      <c r="N82" s="359"/>
      <c r="O82" s="359"/>
      <c r="P82" s="359"/>
      <c r="Q82" s="359"/>
      <c r="R82" s="359"/>
      <c r="S82" s="359"/>
      <c r="T82" s="359"/>
      <c r="U82" s="401">
        <v>70</v>
      </c>
      <c r="V82" s="359">
        <f t="shared" si="27"/>
        <v>800</v>
      </c>
      <c r="W82" s="359"/>
      <c r="X82" s="359">
        <f t="shared" si="28"/>
        <v>1.0090838995757496</v>
      </c>
      <c r="Y82" s="359">
        <f t="shared" si="24"/>
        <v>1.8832560854225189</v>
      </c>
      <c r="Z82" s="359">
        <f t="shared" si="25"/>
        <v>1506.6048683380152</v>
      </c>
      <c r="AA82" s="359"/>
      <c r="AB82" s="359"/>
      <c r="AC82" s="359"/>
      <c r="AD82" s="359"/>
      <c r="AE82" s="359">
        <f t="shared" si="26"/>
        <v>1.8832560854225189</v>
      </c>
      <c r="AF82" s="359"/>
      <c r="AG82" s="359"/>
      <c r="AH82" s="359"/>
      <c r="AI82" s="359"/>
      <c r="AJ82" s="359"/>
      <c r="AK82" s="359"/>
      <c r="AL82" s="359"/>
      <c r="AM82" s="359"/>
    </row>
    <row r="83" spans="1:39" ht="15">
      <c r="A83" s="391">
        <v>74</v>
      </c>
      <c r="B83" s="392">
        <f t="shared" si="20"/>
        <v>59200</v>
      </c>
      <c r="C83" s="393">
        <f t="shared" si="17"/>
        <v>25457.64422887245</v>
      </c>
      <c r="D83" s="394">
        <f t="shared" si="21"/>
        <v>84657.64422887245</v>
      </c>
      <c r="E83" s="359"/>
      <c r="F83" s="391">
        <v>74</v>
      </c>
      <c r="G83" s="395">
        <f t="shared" si="23"/>
        <v>74355.90974952956</v>
      </c>
      <c r="H83" s="393">
        <f t="shared" si="18"/>
        <v>70833.17865812557</v>
      </c>
      <c r="I83" s="389">
        <f t="shared" si="19"/>
        <v>145189.08840765513</v>
      </c>
      <c r="J83" s="389"/>
      <c r="K83" s="396">
        <f t="shared" si="22"/>
        <v>229846.73263652757</v>
      </c>
      <c r="L83" s="359"/>
      <c r="M83" s="359"/>
      <c r="N83" s="359"/>
      <c r="O83" s="359"/>
      <c r="P83" s="359"/>
      <c r="Q83" s="359"/>
      <c r="R83" s="359"/>
      <c r="S83" s="359"/>
      <c r="T83" s="359"/>
      <c r="U83" s="401">
        <v>71</v>
      </c>
      <c r="V83" s="359">
        <f t="shared" si="27"/>
        <v>800</v>
      </c>
      <c r="W83" s="359"/>
      <c r="X83" s="359">
        <f t="shared" si="28"/>
        <v>1.0090838995757496</v>
      </c>
      <c r="Y83" s="359">
        <f t="shared" si="24"/>
        <v>1.9003633945779161</v>
      </c>
      <c r="Z83" s="359">
        <f t="shared" si="25"/>
        <v>1520.290715662333</v>
      </c>
      <c r="AA83" s="359"/>
      <c r="AB83" s="359"/>
      <c r="AC83" s="359"/>
      <c r="AD83" s="359"/>
      <c r="AE83" s="359">
        <f t="shared" si="26"/>
        <v>1.9003633945779161</v>
      </c>
      <c r="AF83" s="359"/>
      <c r="AG83" s="359"/>
      <c r="AH83" s="359"/>
      <c r="AI83" s="359"/>
      <c r="AJ83" s="359"/>
      <c r="AK83" s="359"/>
      <c r="AL83" s="359"/>
      <c r="AM83" s="359"/>
    </row>
    <row r="84" spans="1:39" ht="15">
      <c r="A84" s="391">
        <v>75</v>
      </c>
      <c r="B84" s="392">
        <f t="shared" si="20"/>
        <v>60000</v>
      </c>
      <c r="C84" s="393">
        <f t="shared" si="17"/>
        <v>26233.932887027666</v>
      </c>
      <c r="D84" s="394">
        <f t="shared" si="21"/>
        <v>86233.93288702767</v>
      </c>
      <c r="E84" s="359"/>
      <c r="F84" s="391">
        <v>75</v>
      </c>
      <c r="G84" s="395">
        <f t="shared" si="23"/>
        <v>74355.90974952956</v>
      </c>
      <c r="H84" s="393">
        <f t="shared" si="18"/>
        <v>72152.06175671532</v>
      </c>
      <c r="I84" s="389">
        <f t="shared" si="19"/>
        <v>146507.97150624488</v>
      </c>
      <c r="J84" s="389"/>
      <c r="K84" s="396">
        <f t="shared" si="22"/>
        <v>232741.90439327253</v>
      </c>
      <c r="L84" s="359"/>
      <c r="M84" s="359"/>
      <c r="N84" s="359"/>
      <c r="O84" s="359"/>
      <c r="P84" s="359"/>
      <c r="Q84" s="359"/>
      <c r="R84" s="359"/>
      <c r="S84" s="359"/>
      <c r="T84" s="359"/>
      <c r="U84" s="401">
        <v>72</v>
      </c>
      <c r="V84" s="359">
        <f t="shared" si="27"/>
        <v>800</v>
      </c>
      <c r="W84" s="359"/>
      <c r="X84" s="359">
        <f t="shared" si="28"/>
        <v>1.0090838995757496</v>
      </c>
      <c r="Y84" s="359">
        <f t="shared" si="24"/>
        <v>1.9176261048116923</v>
      </c>
      <c r="Z84" s="359">
        <f t="shared" si="25"/>
        <v>1534.1008838493537</v>
      </c>
      <c r="AA84" s="359"/>
      <c r="AB84" s="359"/>
      <c r="AC84" s="359"/>
      <c r="AD84" s="359"/>
      <c r="AE84" s="359">
        <f t="shared" si="26"/>
        <v>1.9176261048116923</v>
      </c>
      <c r="AF84" s="359"/>
      <c r="AG84" s="359"/>
      <c r="AH84" s="359"/>
      <c r="AI84" s="359"/>
      <c r="AJ84" s="359"/>
      <c r="AK84" s="359"/>
      <c r="AL84" s="359"/>
      <c r="AM84" s="359"/>
    </row>
    <row r="85" spans="1:39" ht="15">
      <c r="A85" s="391">
        <v>76</v>
      </c>
      <c r="B85" s="392">
        <f t="shared" si="20"/>
        <v>60800</v>
      </c>
      <c r="C85" s="393">
        <f t="shared" si="17"/>
        <v>27024.540393055955</v>
      </c>
      <c r="D85" s="394">
        <f t="shared" si="21"/>
        <v>87824.54039305596</v>
      </c>
      <c r="E85" s="359"/>
      <c r="F85" s="391">
        <v>76</v>
      </c>
      <c r="G85" s="395">
        <f t="shared" si="23"/>
        <v>74355.90974952956</v>
      </c>
      <c r="H85" s="393">
        <f t="shared" si="18"/>
        <v>73482.92545692483</v>
      </c>
      <c r="I85" s="389">
        <f t="shared" si="19"/>
        <v>147838.8352064544</v>
      </c>
      <c r="J85" s="389"/>
      <c r="K85" s="396">
        <f t="shared" si="22"/>
        <v>235663.37559951033</v>
      </c>
      <c r="L85" s="359"/>
      <c r="M85" s="359"/>
      <c r="N85" s="359"/>
      <c r="O85" s="359"/>
      <c r="P85" s="359"/>
      <c r="Q85" s="359"/>
      <c r="R85" s="359"/>
      <c r="S85" s="359"/>
      <c r="T85" s="359"/>
      <c r="U85" s="401">
        <v>73</v>
      </c>
      <c r="V85" s="359">
        <f t="shared" si="27"/>
        <v>800</v>
      </c>
      <c r="W85" s="359"/>
      <c r="X85" s="359">
        <f t="shared" si="28"/>
        <v>1.0090838995757496</v>
      </c>
      <c r="Y85" s="359">
        <f t="shared" si="24"/>
        <v>1.9350456277716377</v>
      </c>
      <c r="Z85" s="359">
        <f t="shared" si="25"/>
        <v>1548.03650221731</v>
      </c>
      <c r="AA85" s="359"/>
      <c r="AB85" s="359"/>
      <c r="AC85" s="359"/>
      <c r="AD85" s="359"/>
      <c r="AE85" s="359">
        <f t="shared" si="26"/>
        <v>1.9350456277716377</v>
      </c>
      <c r="AF85" s="359"/>
      <c r="AG85" s="359"/>
      <c r="AH85" s="359"/>
      <c r="AI85" s="359"/>
      <c r="AJ85" s="359"/>
      <c r="AK85" s="359"/>
      <c r="AL85" s="359"/>
      <c r="AM85" s="359"/>
    </row>
    <row r="86" spans="1:39" ht="15">
      <c r="A86" s="391">
        <v>77</v>
      </c>
      <c r="B86" s="392">
        <f t="shared" si="20"/>
        <v>61600</v>
      </c>
      <c r="C86" s="393">
        <f t="shared" si="17"/>
        <v>27829.59681793343</v>
      </c>
      <c r="D86" s="394">
        <f t="shared" si="21"/>
        <v>89429.59681793343</v>
      </c>
      <c r="E86" s="359"/>
      <c r="F86" s="391">
        <v>77</v>
      </c>
      <c r="G86" s="395">
        <f t="shared" si="23"/>
        <v>74355.90974952956</v>
      </c>
      <c r="H86" s="393">
        <f t="shared" si="18"/>
        <v>74825.87858933606</v>
      </c>
      <c r="I86" s="389">
        <f t="shared" si="19"/>
        <v>149181.78833886562</v>
      </c>
      <c r="J86" s="389"/>
      <c r="K86" s="396">
        <f t="shared" si="22"/>
        <v>238611.38515679905</v>
      </c>
      <c r="L86" s="359"/>
      <c r="M86" s="359"/>
      <c r="N86" s="359"/>
      <c r="O86" s="359"/>
      <c r="P86" s="359"/>
      <c r="Q86" s="359"/>
      <c r="R86" s="359"/>
      <c r="S86" s="359"/>
      <c r="T86" s="359"/>
      <c r="U86" s="401">
        <v>74</v>
      </c>
      <c r="V86" s="359">
        <f t="shared" si="27"/>
        <v>800</v>
      </c>
      <c r="W86" s="359"/>
      <c r="X86" s="359">
        <f t="shared" si="28"/>
        <v>1.0090838995757496</v>
      </c>
      <c r="Y86" s="359">
        <f t="shared" si="24"/>
        <v>1.9526233879288084</v>
      </c>
      <c r="Z86" s="359">
        <f t="shared" si="25"/>
        <v>1562.0987103430468</v>
      </c>
      <c r="AA86" s="359"/>
      <c r="AB86" s="359"/>
      <c r="AC86" s="359"/>
      <c r="AD86" s="359"/>
      <c r="AE86" s="359">
        <f t="shared" si="26"/>
        <v>1.9526233879288084</v>
      </c>
      <c r="AF86" s="359"/>
      <c r="AG86" s="359"/>
      <c r="AH86" s="359"/>
      <c r="AI86" s="359"/>
      <c r="AJ86" s="359"/>
      <c r="AK86" s="359"/>
      <c r="AL86" s="359"/>
      <c r="AM86" s="359"/>
    </row>
    <row r="87" spans="1:39" ht="15">
      <c r="A87" s="391">
        <v>78</v>
      </c>
      <c r="B87" s="392">
        <f t="shared" si="20"/>
        <v>62400</v>
      </c>
      <c r="C87" s="393">
        <f t="shared" si="17"/>
        <v>28649.23341418791</v>
      </c>
      <c r="D87" s="394">
        <f t="shared" si="21"/>
        <v>91049.23341418791</v>
      </c>
      <c r="E87" s="359"/>
      <c r="F87" s="391">
        <v>78</v>
      </c>
      <c r="G87" s="395">
        <f t="shared" si="23"/>
        <v>74355.90974952956</v>
      </c>
      <c r="H87" s="393">
        <f t="shared" si="18"/>
        <v>76181.03097313704</v>
      </c>
      <c r="I87" s="389">
        <f t="shared" si="19"/>
        <v>150536.9407226666</v>
      </c>
      <c r="J87" s="389"/>
      <c r="K87" s="396">
        <f t="shared" si="22"/>
        <v>241586.1741368545</v>
      </c>
      <c r="L87" s="359"/>
      <c r="M87" s="359"/>
      <c r="N87" s="359"/>
      <c r="O87" s="359"/>
      <c r="P87" s="359"/>
      <c r="Q87" s="359"/>
      <c r="R87" s="359"/>
      <c r="S87" s="359"/>
      <c r="T87" s="359"/>
      <c r="U87" s="401">
        <v>75</v>
      </c>
      <c r="V87" s="359">
        <f t="shared" si="27"/>
        <v>800</v>
      </c>
      <c r="W87" s="359"/>
      <c r="X87" s="359">
        <f t="shared" si="28"/>
        <v>1.0090838995757496</v>
      </c>
      <c r="Y87" s="359">
        <f t="shared" si="24"/>
        <v>1.9703608226940137</v>
      </c>
      <c r="Z87" s="359">
        <f t="shared" si="25"/>
        <v>1576.288658155211</v>
      </c>
      <c r="AA87" s="359"/>
      <c r="AB87" s="359"/>
      <c r="AC87" s="359"/>
      <c r="AD87" s="359"/>
      <c r="AE87" s="359">
        <f t="shared" si="26"/>
        <v>1.9703608226940137</v>
      </c>
      <c r="AF87" s="359"/>
      <c r="AG87" s="359"/>
      <c r="AH87" s="359"/>
      <c r="AI87" s="359"/>
      <c r="AJ87" s="359"/>
      <c r="AK87" s="359"/>
      <c r="AL87" s="359"/>
      <c r="AM87" s="359"/>
    </row>
    <row r="88" spans="1:39" ht="15">
      <c r="A88" s="391">
        <v>79</v>
      </c>
      <c r="B88" s="392">
        <f t="shared" si="20"/>
        <v>63200</v>
      </c>
      <c r="C88" s="393">
        <f t="shared" si="17"/>
        <v>29483.58262663198</v>
      </c>
      <c r="D88" s="394">
        <f t="shared" si="21"/>
        <v>92683.58262663198</v>
      </c>
      <c r="E88" s="359"/>
      <c r="F88" s="391">
        <v>79</v>
      </c>
      <c r="G88" s="395">
        <f t="shared" si="23"/>
        <v>74355.90974952956</v>
      </c>
      <c r="H88" s="393">
        <f t="shared" si="18"/>
        <v>77548.49342510232</v>
      </c>
      <c r="I88" s="389">
        <f t="shared" si="19"/>
        <v>151904.40317463188</v>
      </c>
      <c r="J88" s="389"/>
      <c r="K88" s="396">
        <f t="shared" si="22"/>
        <v>244587.98580126386</v>
      </c>
      <c r="L88" s="359"/>
      <c r="M88" s="359"/>
      <c r="N88" s="359"/>
      <c r="O88" s="359"/>
      <c r="P88" s="359"/>
      <c r="Q88" s="359"/>
      <c r="R88" s="359"/>
      <c r="S88" s="359"/>
      <c r="T88" s="359"/>
      <c r="U88" s="401">
        <v>76</v>
      </c>
      <c r="V88" s="359">
        <f t="shared" si="27"/>
        <v>800</v>
      </c>
      <c r="W88" s="359"/>
      <c r="X88" s="359">
        <f t="shared" si="28"/>
        <v>1.0090838995757496</v>
      </c>
      <c r="Y88" s="359">
        <f t="shared" si="24"/>
        <v>1.9882593825353572</v>
      </c>
      <c r="Z88" s="359">
        <f t="shared" si="25"/>
        <v>1590.6075060282858</v>
      </c>
      <c r="AA88" s="359"/>
      <c r="AB88" s="359"/>
      <c r="AC88" s="359"/>
      <c r="AD88" s="359"/>
      <c r="AE88" s="359">
        <f t="shared" si="26"/>
        <v>1.9882593825353572</v>
      </c>
      <c r="AF88" s="359"/>
      <c r="AG88" s="359"/>
      <c r="AH88" s="359"/>
      <c r="AI88" s="359"/>
      <c r="AJ88" s="359"/>
      <c r="AK88" s="359"/>
      <c r="AL88" s="359"/>
      <c r="AM88" s="359"/>
    </row>
    <row r="89" spans="1:39" ht="15">
      <c r="A89" s="391">
        <v>80</v>
      </c>
      <c r="B89" s="392">
        <f t="shared" si="20"/>
        <v>64000</v>
      </c>
      <c r="C89" s="393">
        <f t="shared" si="17"/>
        <v>30332.77810319359</v>
      </c>
      <c r="D89" s="394">
        <f t="shared" si="21"/>
        <v>94332.77810319359</v>
      </c>
      <c r="E89" s="359"/>
      <c r="F89" s="391">
        <v>80</v>
      </c>
      <c r="G89" s="395">
        <f t="shared" si="23"/>
        <v>74355.90974952956</v>
      </c>
      <c r="H89" s="393">
        <f t="shared" si="18"/>
        <v>78928.37776865484</v>
      </c>
      <c r="I89" s="389">
        <f t="shared" si="19"/>
        <v>153284.2875181844</v>
      </c>
      <c r="J89" s="389"/>
      <c r="K89" s="396">
        <f t="shared" si="22"/>
        <v>247617.065621378</v>
      </c>
      <c r="L89" s="359"/>
      <c r="M89" s="359"/>
      <c r="N89" s="359"/>
      <c r="O89" s="359"/>
      <c r="P89" s="359"/>
      <c r="Q89" s="359"/>
      <c r="R89" s="359"/>
      <c r="S89" s="359"/>
      <c r="T89" s="359"/>
      <c r="U89" s="401">
        <v>77</v>
      </c>
      <c r="V89" s="359">
        <f t="shared" si="27"/>
        <v>800</v>
      </c>
      <c r="W89" s="359"/>
      <c r="X89" s="359">
        <f t="shared" si="28"/>
        <v>1.0090838995757496</v>
      </c>
      <c r="Y89" s="359">
        <f t="shared" si="24"/>
        <v>2.0063205310968506</v>
      </c>
      <c r="Z89" s="359">
        <f t="shared" si="25"/>
        <v>1605.0564248774804</v>
      </c>
      <c r="AA89" s="359"/>
      <c r="AB89" s="359"/>
      <c r="AC89" s="359"/>
      <c r="AD89" s="359"/>
      <c r="AE89" s="359">
        <f t="shared" si="26"/>
        <v>2.0063205310968506</v>
      </c>
      <c r="AF89" s="359"/>
      <c r="AG89" s="359"/>
      <c r="AH89" s="359"/>
      <c r="AI89" s="359"/>
      <c r="AJ89" s="359"/>
      <c r="AK89" s="359"/>
      <c r="AL89" s="359"/>
      <c r="AM89" s="359"/>
    </row>
    <row r="90" spans="1:39" ht="15">
      <c r="A90" s="391">
        <v>81</v>
      </c>
      <c r="B90" s="392">
        <f t="shared" si="20"/>
        <v>64800</v>
      </c>
      <c r="C90" s="393">
        <f t="shared" si="17"/>
        <v>31196.95470584507</v>
      </c>
      <c r="D90" s="394">
        <f t="shared" si="21"/>
        <v>95996.95470584507</v>
      </c>
      <c r="E90" s="359"/>
      <c r="F90" s="391">
        <v>81</v>
      </c>
      <c r="G90" s="395">
        <f t="shared" si="23"/>
        <v>74355.90974952956</v>
      </c>
      <c r="H90" s="393">
        <f t="shared" si="18"/>
        <v>80320.79684301032</v>
      </c>
      <c r="I90" s="389">
        <f t="shared" si="19"/>
        <v>154676.70659253988</v>
      </c>
      <c r="J90" s="389"/>
      <c r="K90" s="396">
        <f t="shared" si="22"/>
        <v>250673.66129838495</v>
      </c>
      <c r="L90" s="359"/>
      <c r="M90" s="359"/>
      <c r="N90" s="359"/>
      <c r="O90" s="359"/>
      <c r="P90" s="359"/>
      <c r="Q90" s="359"/>
      <c r="R90" s="359"/>
      <c r="S90" s="359"/>
      <c r="T90" s="359"/>
      <c r="U90" s="401">
        <v>78</v>
      </c>
      <c r="V90" s="359">
        <f t="shared" si="27"/>
        <v>800</v>
      </c>
      <c r="W90" s="359"/>
      <c r="X90" s="359">
        <f t="shared" si="28"/>
        <v>1.0090838995757496</v>
      </c>
      <c r="Y90" s="359">
        <f t="shared" si="24"/>
        <v>2.0245457453180986</v>
      </c>
      <c r="Z90" s="359">
        <f t="shared" si="25"/>
        <v>1619.636596254479</v>
      </c>
      <c r="AA90" s="359"/>
      <c r="AB90" s="359"/>
      <c r="AC90" s="359"/>
      <c r="AD90" s="359"/>
      <c r="AE90" s="359">
        <f t="shared" si="26"/>
        <v>2.0245457453180986</v>
      </c>
      <c r="AF90" s="359"/>
      <c r="AG90" s="359"/>
      <c r="AH90" s="359"/>
      <c r="AI90" s="359"/>
      <c r="AJ90" s="359"/>
      <c r="AK90" s="359"/>
      <c r="AL90" s="359"/>
      <c r="AM90" s="359"/>
    </row>
    <row r="91" spans="1:39" ht="15">
      <c r="A91" s="391">
        <v>82</v>
      </c>
      <c r="B91" s="392">
        <f t="shared" si="20"/>
        <v>65600</v>
      </c>
      <c r="C91" s="393">
        <f t="shared" si="17"/>
        <v>32076.24852163135</v>
      </c>
      <c r="D91" s="394">
        <f t="shared" si="21"/>
        <v>97676.24852163135</v>
      </c>
      <c r="E91" s="359"/>
      <c r="F91" s="391">
        <v>82</v>
      </c>
      <c r="G91" s="395">
        <f t="shared" si="23"/>
        <v>74355.90974952956</v>
      </c>
      <c r="H91" s="393">
        <f t="shared" si="18"/>
        <v>81725.86451240463</v>
      </c>
      <c r="I91" s="389">
        <f t="shared" si="19"/>
        <v>156081.7742619342</v>
      </c>
      <c r="J91" s="389"/>
      <c r="K91" s="396">
        <f t="shared" si="22"/>
        <v>253758.02278356554</v>
      </c>
      <c r="L91" s="359"/>
      <c r="M91" s="359"/>
      <c r="N91" s="359"/>
      <c r="O91" s="359"/>
      <c r="P91" s="359"/>
      <c r="Q91" s="359"/>
      <c r="R91" s="359"/>
      <c r="S91" s="359"/>
      <c r="T91" s="359"/>
      <c r="U91" s="401">
        <v>79</v>
      </c>
      <c r="V91" s="359">
        <f t="shared" si="27"/>
        <v>800</v>
      </c>
      <c r="W91" s="359"/>
      <c r="X91" s="359">
        <f t="shared" si="28"/>
        <v>1.0090838995757496</v>
      </c>
      <c r="Y91" s="359">
        <f t="shared" si="24"/>
        <v>2.0429365155550796</v>
      </c>
      <c r="Z91" s="359">
        <f t="shared" si="25"/>
        <v>1634.3492124440636</v>
      </c>
      <c r="AA91" s="359"/>
      <c r="AB91" s="359"/>
      <c r="AC91" s="359"/>
      <c r="AD91" s="359"/>
      <c r="AE91" s="359">
        <f t="shared" si="26"/>
        <v>2.0429365155550796</v>
      </c>
      <c r="AF91" s="359"/>
      <c r="AG91" s="359"/>
      <c r="AH91" s="359"/>
      <c r="AI91" s="359"/>
      <c r="AJ91" s="359"/>
      <c r="AK91" s="359"/>
      <c r="AL91" s="359"/>
      <c r="AM91" s="359"/>
    </row>
    <row r="92" spans="1:39" ht="15">
      <c r="A92" s="391">
        <v>83</v>
      </c>
      <c r="B92" s="392">
        <f t="shared" si="20"/>
        <v>66400</v>
      </c>
      <c r="C92" s="393">
        <f t="shared" si="17"/>
        <v>32970.796873798405</v>
      </c>
      <c r="D92" s="394">
        <f t="shared" si="21"/>
        <v>99370.7968737984</v>
      </c>
      <c r="E92" s="359"/>
      <c r="F92" s="391">
        <v>83</v>
      </c>
      <c r="G92" s="395">
        <f t="shared" si="23"/>
        <v>74355.90974952956</v>
      </c>
      <c r="H92" s="393">
        <f t="shared" si="18"/>
        <v>83143.69567540486</v>
      </c>
      <c r="I92" s="389">
        <f t="shared" si="19"/>
        <v>157499.60542493442</v>
      </c>
      <c r="J92" s="389"/>
      <c r="K92" s="396">
        <f t="shared" si="22"/>
        <v>256870.40229873284</v>
      </c>
      <c r="L92" s="359"/>
      <c r="M92" s="359"/>
      <c r="N92" s="359"/>
      <c r="O92" s="359"/>
      <c r="P92" s="359"/>
      <c r="Q92" s="359"/>
      <c r="R92" s="359"/>
      <c r="S92" s="359"/>
      <c r="T92" s="359"/>
      <c r="U92" s="401">
        <v>80</v>
      </c>
      <c r="V92" s="359">
        <f t="shared" si="27"/>
        <v>800</v>
      </c>
      <c r="W92" s="359"/>
      <c r="X92" s="359">
        <f t="shared" si="28"/>
        <v>1.0090838995757496</v>
      </c>
      <c r="Y92" s="359">
        <f t="shared" si="24"/>
        <v>2.0614943457020134</v>
      </c>
      <c r="Z92" s="359">
        <f t="shared" si="25"/>
        <v>1649.1954765616108</v>
      </c>
      <c r="AA92" s="359"/>
      <c r="AB92" s="359"/>
      <c r="AC92" s="359"/>
      <c r="AD92" s="359"/>
      <c r="AE92" s="359">
        <f t="shared" si="26"/>
        <v>2.0614943457020134</v>
      </c>
      <c r="AF92" s="359"/>
      <c r="AG92" s="359"/>
      <c r="AH92" s="359"/>
      <c r="AI92" s="359"/>
      <c r="AJ92" s="359"/>
      <c r="AK92" s="359"/>
      <c r="AL92" s="359"/>
      <c r="AM92" s="359"/>
    </row>
    <row r="93" spans="1:39" ht="15">
      <c r="A93" s="391">
        <v>84</v>
      </c>
      <c r="B93" s="392">
        <f t="shared" si="20"/>
        <v>67200</v>
      </c>
      <c r="C93" s="393">
        <f t="shared" si="17"/>
        <v>33880.73833302279</v>
      </c>
      <c r="D93" s="394">
        <f t="shared" si="21"/>
        <v>101080.73833302279</v>
      </c>
      <c r="E93" s="359"/>
      <c r="F93" s="391">
        <v>84</v>
      </c>
      <c r="G93" s="395">
        <f t="shared" si="23"/>
        <v>74355.90974952956</v>
      </c>
      <c r="H93" s="393">
        <f t="shared" si="18"/>
        <v>84574.40627430513</v>
      </c>
      <c r="I93" s="389">
        <f t="shared" si="19"/>
        <v>158930.3160238347</v>
      </c>
      <c r="J93" s="389"/>
      <c r="K93" s="396">
        <f t="shared" si="22"/>
        <v>260011.0543568575</v>
      </c>
      <c r="L93" s="359"/>
      <c r="M93" s="359"/>
      <c r="N93" s="359"/>
      <c r="O93" s="359"/>
      <c r="P93" s="359"/>
      <c r="Q93" s="359"/>
      <c r="R93" s="359"/>
      <c r="S93" s="359"/>
      <c r="T93" s="359"/>
      <c r="U93" s="401">
        <v>81</v>
      </c>
      <c r="V93" s="359">
        <f t="shared" si="27"/>
        <v>800</v>
      </c>
      <c r="W93" s="359"/>
      <c r="X93" s="359">
        <f t="shared" si="28"/>
        <v>1.0090838995757496</v>
      </c>
      <c r="Y93" s="359">
        <f t="shared" si="24"/>
        <v>2.0802207533143457</v>
      </c>
      <c r="Z93" s="359">
        <f t="shared" si="25"/>
        <v>1664.1766026514765</v>
      </c>
      <c r="AA93" s="359"/>
      <c r="AB93" s="359"/>
      <c r="AC93" s="359"/>
      <c r="AD93" s="359"/>
      <c r="AE93" s="359">
        <f t="shared" si="26"/>
        <v>2.0802207533143457</v>
      </c>
      <c r="AF93" s="359"/>
      <c r="AG93" s="359"/>
      <c r="AH93" s="359"/>
      <c r="AI93" s="359"/>
      <c r="AJ93" s="359"/>
      <c r="AK93" s="359"/>
      <c r="AL93" s="359"/>
      <c r="AM93" s="359"/>
    </row>
    <row r="94" spans="1:39" ht="15">
      <c r="A94" s="391">
        <v>85</v>
      </c>
      <c r="B94" s="392">
        <f t="shared" si="20"/>
        <v>68000</v>
      </c>
      <c r="C94" s="393">
        <f t="shared" si="17"/>
        <v>34806.212728743194</v>
      </c>
      <c r="D94" s="394">
        <f t="shared" si="21"/>
        <v>102806.2127287432</v>
      </c>
      <c r="E94" s="359"/>
      <c r="F94" s="391">
        <v>85</v>
      </c>
      <c r="G94" s="395">
        <f t="shared" si="23"/>
        <v>74355.90974952956</v>
      </c>
      <c r="H94" s="393">
        <f t="shared" si="18"/>
        <v>86018.11330460783</v>
      </c>
      <c r="I94" s="389">
        <f t="shared" si="19"/>
        <v>160374.0230541374</v>
      </c>
      <c r="J94" s="389"/>
      <c r="K94" s="396">
        <f t="shared" si="22"/>
        <v>263180.23578288057</v>
      </c>
      <c r="L94" s="359"/>
      <c r="M94" s="359"/>
      <c r="N94" s="359"/>
      <c r="O94" s="359"/>
      <c r="P94" s="359"/>
      <c r="Q94" s="359"/>
      <c r="R94" s="359"/>
      <c r="S94" s="359"/>
      <c r="T94" s="359"/>
      <c r="U94" s="401">
        <v>82</v>
      </c>
      <c r="V94" s="359">
        <f t="shared" si="27"/>
        <v>800</v>
      </c>
      <c r="W94" s="359"/>
      <c r="X94" s="359">
        <f t="shared" si="28"/>
        <v>1.0090838995757496</v>
      </c>
      <c r="Y94" s="359">
        <f t="shared" si="24"/>
        <v>2.0991172697328433</v>
      </c>
      <c r="Z94" s="359">
        <f t="shared" si="25"/>
        <v>1679.2938157862745</v>
      </c>
      <c r="AA94" s="359"/>
      <c r="AB94" s="359"/>
      <c r="AC94" s="359"/>
      <c r="AD94" s="359"/>
      <c r="AE94" s="359">
        <f t="shared" si="26"/>
        <v>2.0991172697328433</v>
      </c>
      <c r="AF94" s="359"/>
      <c r="AG94" s="359"/>
      <c r="AH94" s="359"/>
      <c r="AI94" s="359"/>
      <c r="AJ94" s="359"/>
      <c r="AK94" s="359"/>
      <c r="AL94" s="359"/>
      <c r="AM94" s="359"/>
    </row>
    <row r="95" spans="1:39" ht="15">
      <c r="A95" s="391">
        <v>86</v>
      </c>
      <c r="B95" s="392">
        <f t="shared" si="20"/>
        <v>68800</v>
      </c>
      <c r="C95" s="393">
        <f t="shared" si="17"/>
        <v>35747.36116059484</v>
      </c>
      <c r="D95" s="394">
        <f t="shared" si="21"/>
        <v>104547.36116059484</v>
      </c>
      <c r="E95" s="359"/>
      <c r="F95" s="391">
        <v>86</v>
      </c>
      <c r="G95" s="395">
        <f t="shared" si="23"/>
        <v>74355.90974952956</v>
      </c>
      <c r="H95" s="393">
        <f t="shared" si="18"/>
        <v>87474.93482459057</v>
      </c>
      <c r="I95" s="389">
        <f t="shared" si="19"/>
        <v>161830.84457412013</v>
      </c>
      <c r="J95" s="389"/>
      <c r="K95" s="396">
        <f t="shared" si="22"/>
        <v>266378.205734715</v>
      </c>
      <c r="L95" s="359"/>
      <c r="M95" s="359"/>
      <c r="N95" s="359"/>
      <c r="O95" s="359"/>
      <c r="P95" s="359"/>
      <c r="Q95" s="359"/>
      <c r="R95" s="359"/>
      <c r="S95" s="359"/>
      <c r="T95" s="359"/>
      <c r="U95" s="401">
        <v>83</v>
      </c>
      <c r="V95" s="359">
        <f t="shared" si="27"/>
        <v>800</v>
      </c>
      <c r="W95" s="359"/>
      <c r="X95" s="359">
        <f t="shared" si="28"/>
        <v>1.0090838995757496</v>
      </c>
      <c r="Y95" s="359">
        <f t="shared" si="24"/>
        <v>2.1181854402088183</v>
      </c>
      <c r="Z95" s="359">
        <f t="shared" si="25"/>
        <v>1694.5483521670546</v>
      </c>
      <c r="AA95" s="359"/>
      <c r="AB95" s="359"/>
      <c r="AC95" s="359"/>
      <c r="AD95" s="359"/>
      <c r="AE95" s="359">
        <f t="shared" si="26"/>
        <v>2.1181854402088183</v>
      </c>
      <c r="AF95" s="359"/>
      <c r="AG95" s="359"/>
      <c r="AH95" s="359"/>
      <c r="AI95" s="359"/>
      <c r="AJ95" s="359"/>
      <c r="AK95" s="359"/>
      <c r="AL95" s="359"/>
      <c r="AM95" s="359"/>
    </row>
    <row r="96" spans="1:39" ht="15">
      <c r="A96" s="391">
        <v>87</v>
      </c>
      <c r="B96" s="392">
        <f t="shared" si="20"/>
        <v>69600</v>
      </c>
      <c r="C96" s="393">
        <f t="shared" si="17"/>
        <v>36704.32600994791</v>
      </c>
      <c r="D96" s="394">
        <f t="shared" si="21"/>
        <v>106304.32600994791</v>
      </c>
      <c r="E96" s="359"/>
      <c r="F96" s="391">
        <v>87</v>
      </c>
      <c r="G96" s="395">
        <f t="shared" si="23"/>
        <v>74355.90974952956</v>
      </c>
      <c r="H96" s="393">
        <f t="shared" si="18"/>
        <v>88944.98996496058</v>
      </c>
      <c r="I96" s="389">
        <f t="shared" si="19"/>
        <v>163300.89971449014</v>
      </c>
      <c r="J96" s="389"/>
      <c r="K96" s="396">
        <f t="shared" si="22"/>
        <v>269605.22572443803</v>
      </c>
      <c r="L96" s="359"/>
      <c r="M96" s="359"/>
      <c r="N96" s="359"/>
      <c r="O96" s="359"/>
      <c r="P96" s="359"/>
      <c r="Q96" s="359"/>
      <c r="R96" s="359"/>
      <c r="S96" s="359"/>
      <c r="T96" s="359"/>
      <c r="U96" s="401">
        <v>84</v>
      </c>
      <c r="V96" s="359">
        <f t="shared" si="27"/>
        <v>800</v>
      </c>
      <c r="W96" s="359"/>
      <c r="X96" s="359">
        <f t="shared" si="28"/>
        <v>1.0090838995757496</v>
      </c>
      <c r="Y96" s="359">
        <f t="shared" si="24"/>
        <v>2.1374268240304897</v>
      </c>
      <c r="Z96" s="359">
        <f t="shared" si="25"/>
        <v>1709.9414592243918</v>
      </c>
      <c r="AA96" s="359"/>
      <c r="AB96" s="359"/>
      <c r="AC96" s="359"/>
      <c r="AD96" s="359"/>
      <c r="AE96" s="359">
        <f t="shared" si="26"/>
        <v>2.1374268240304897</v>
      </c>
      <c r="AF96" s="359"/>
      <c r="AG96" s="359"/>
      <c r="AH96" s="359"/>
      <c r="AI96" s="359"/>
      <c r="AJ96" s="359"/>
      <c r="AK96" s="359"/>
      <c r="AL96" s="359"/>
      <c r="AM96" s="359"/>
    </row>
    <row r="97" spans="1:39" ht="15">
      <c r="A97" s="391">
        <v>88</v>
      </c>
      <c r="B97" s="392">
        <f t="shared" si="20"/>
        <v>70400</v>
      </c>
      <c r="C97" s="393">
        <f t="shared" si="17"/>
        <v>37677.25095155061</v>
      </c>
      <c r="D97" s="394">
        <f t="shared" si="21"/>
        <v>108077.25095155061</v>
      </c>
      <c r="E97" s="359"/>
      <c r="F97" s="391">
        <v>88</v>
      </c>
      <c r="G97" s="395">
        <f t="shared" si="23"/>
        <v>74355.90974952956</v>
      </c>
      <c r="H97" s="393">
        <f t="shared" si="18"/>
        <v>90428.39893859657</v>
      </c>
      <c r="I97" s="389">
        <f t="shared" si="19"/>
        <v>164784.30868812613</v>
      </c>
      <c r="J97" s="389"/>
      <c r="K97" s="396">
        <f t="shared" si="22"/>
        <v>272861.5596396767</v>
      </c>
      <c r="L97" s="359"/>
      <c r="M97" s="359"/>
      <c r="N97" s="359"/>
      <c r="O97" s="359"/>
      <c r="P97" s="359"/>
      <c r="Q97" s="359"/>
      <c r="R97" s="359"/>
      <c r="S97" s="359"/>
      <c r="T97" s="359"/>
      <c r="U97" s="401">
        <v>85</v>
      </c>
      <c r="V97" s="359">
        <f t="shared" si="27"/>
        <v>800</v>
      </c>
      <c r="W97" s="359"/>
      <c r="X97" s="359">
        <f t="shared" si="28"/>
        <v>1.0090838995757496</v>
      </c>
      <c r="Y97" s="359">
        <f t="shared" si="24"/>
        <v>2.156842994650497</v>
      </c>
      <c r="Z97" s="359">
        <f t="shared" si="25"/>
        <v>1725.4743957203975</v>
      </c>
      <c r="AA97" s="359"/>
      <c r="AB97" s="359"/>
      <c r="AC97" s="359"/>
      <c r="AD97" s="359"/>
      <c r="AE97" s="359">
        <f t="shared" si="26"/>
        <v>2.156842994650497</v>
      </c>
      <c r="AF97" s="359"/>
      <c r="AG97" s="359"/>
      <c r="AH97" s="359"/>
      <c r="AI97" s="359"/>
      <c r="AJ97" s="359"/>
      <c r="AK97" s="359"/>
      <c r="AL97" s="359"/>
      <c r="AM97" s="359"/>
    </row>
    <row r="98" spans="1:39" ht="15">
      <c r="A98" s="391">
        <v>89</v>
      </c>
      <c r="B98" s="392">
        <f t="shared" si="20"/>
        <v>71200</v>
      </c>
      <c r="C98" s="393">
        <f t="shared" si="17"/>
        <v>38666.28096527817</v>
      </c>
      <c r="D98" s="394">
        <f t="shared" si="21"/>
        <v>109866.28096527817</v>
      </c>
      <c r="E98" s="359"/>
      <c r="F98" s="391">
        <v>89</v>
      </c>
      <c r="G98" s="395">
        <f t="shared" si="23"/>
        <v>74355.90974952956</v>
      </c>
      <c r="H98" s="393">
        <f t="shared" si="18"/>
        <v>91925.28305037881</v>
      </c>
      <c r="I98" s="389">
        <f t="shared" si="19"/>
        <v>166281.19279990837</v>
      </c>
      <c r="J98" s="389"/>
      <c r="K98" s="396">
        <f t="shared" si="22"/>
        <v>276147.47376518656</v>
      </c>
      <c r="L98" s="359"/>
      <c r="M98" s="359"/>
      <c r="N98" s="359"/>
      <c r="O98" s="359"/>
      <c r="P98" s="359"/>
      <c r="Q98" s="359"/>
      <c r="R98" s="359"/>
      <c r="S98" s="359"/>
      <c r="T98" s="359"/>
      <c r="U98" s="401">
        <v>86</v>
      </c>
      <c r="V98" s="359">
        <f t="shared" si="27"/>
        <v>800</v>
      </c>
      <c r="W98" s="359"/>
      <c r="X98" s="359">
        <f t="shared" si="28"/>
        <v>1.0090838995757496</v>
      </c>
      <c r="Y98" s="359">
        <f t="shared" si="24"/>
        <v>2.1764355398145607</v>
      </c>
      <c r="Z98" s="359">
        <f t="shared" si="25"/>
        <v>1741.1484318516486</v>
      </c>
      <c r="AA98" s="359"/>
      <c r="AB98" s="359"/>
      <c r="AC98" s="359"/>
      <c r="AD98" s="359"/>
      <c r="AE98" s="359">
        <f t="shared" si="26"/>
        <v>2.1764355398145607</v>
      </c>
      <c r="AF98" s="359"/>
      <c r="AG98" s="359"/>
      <c r="AH98" s="359"/>
      <c r="AI98" s="359"/>
      <c r="AJ98" s="359"/>
      <c r="AK98" s="359"/>
      <c r="AL98" s="359"/>
      <c r="AM98" s="359"/>
    </row>
    <row r="99" spans="1:39" ht="15">
      <c r="A99" s="391">
        <v>90</v>
      </c>
      <c r="B99" s="392">
        <f t="shared" si="20"/>
        <v>72000</v>
      </c>
      <c r="C99" s="393">
        <f t="shared" si="17"/>
        <v>39671.56234798844</v>
      </c>
      <c r="D99" s="394">
        <f t="shared" si="21"/>
        <v>111671.56234798844</v>
      </c>
      <c r="E99" s="359"/>
      <c r="F99" s="391">
        <v>90</v>
      </c>
      <c r="G99" s="395">
        <f t="shared" si="23"/>
        <v>74355.90974952956</v>
      </c>
      <c r="H99" s="393">
        <f t="shared" si="18"/>
        <v>93435.76470710902</v>
      </c>
      <c r="I99" s="389">
        <f t="shared" si="19"/>
        <v>167791.67445663858</v>
      </c>
      <c r="J99" s="389"/>
      <c r="K99" s="396">
        <f t="shared" si="22"/>
        <v>279463.236804627</v>
      </c>
      <c r="L99" s="359"/>
      <c r="M99" s="359"/>
      <c r="N99" s="359"/>
      <c r="O99" s="359"/>
      <c r="P99" s="359"/>
      <c r="Q99" s="359"/>
      <c r="R99" s="359"/>
      <c r="S99" s="359"/>
      <c r="T99" s="359"/>
      <c r="U99" s="401">
        <v>87</v>
      </c>
      <c r="V99" s="359">
        <f t="shared" si="27"/>
        <v>800</v>
      </c>
      <c r="W99" s="359"/>
      <c r="X99" s="359">
        <f t="shared" si="28"/>
        <v>1.0090838995757496</v>
      </c>
      <c r="Y99" s="359">
        <f t="shared" si="24"/>
        <v>2.196206061691328</v>
      </c>
      <c r="Z99" s="359">
        <f t="shared" si="25"/>
        <v>1756.9648493530626</v>
      </c>
      <c r="AA99" s="359"/>
      <c r="AB99" s="359"/>
      <c r="AC99" s="359"/>
      <c r="AD99" s="359"/>
      <c r="AE99" s="359">
        <f t="shared" si="26"/>
        <v>2.196206061691328</v>
      </c>
      <c r="AF99" s="359"/>
      <c r="AG99" s="359"/>
      <c r="AH99" s="359"/>
      <c r="AI99" s="359"/>
      <c r="AJ99" s="359"/>
      <c r="AK99" s="359"/>
      <c r="AL99" s="359"/>
      <c r="AM99" s="359"/>
    </row>
    <row r="100" spans="1:39" ht="15">
      <c r="A100" s="391">
        <v>91</v>
      </c>
      <c r="B100" s="392">
        <f t="shared" si="20"/>
        <v>72800</v>
      </c>
      <c r="C100" s="393">
        <f t="shared" si="17"/>
        <v>40693.24272548522</v>
      </c>
      <c r="D100" s="394">
        <f t="shared" si="21"/>
        <v>113493.24272548522</v>
      </c>
      <c r="E100" s="359"/>
      <c r="F100" s="391">
        <v>91</v>
      </c>
      <c r="G100" s="395">
        <f t="shared" si="23"/>
        <v>74355.90974952956</v>
      </c>
      <c r="H100" s="393">
        <f t="shared" si="18"/>
        <v>94959.96742752</v>
      </c>
      <c r="I100" s="389">
        <f t="shared" si="19"/>
        <v>169315.87717704955</v>
      </c>
      <c r="J100" s="389"/>
      <c r="K100" s="396">
        <f t="shared" si="22"/>
        <v>282809.11990253476</v>
      </c>
      <c r="L100" s="359"/>
      <c r="M100" s="359"/>
      <c r="N100" s="359"/>
      <c r="O100" s="359"/>
      <c r="P100" s="359"/>
      <c r="Q100" s="359"/>
      <c r="R100" s="359"/>
      <c r="S100" s="359"/>
      <c r="T100" s="359"/>
      <c r="U100" s="401">
        <v>88</v>
      </c>
      <c r="V100" s="359">
        <f t="shared" si="27"/>
        <v>800</v>
      </c>
      <c r="W100" s="359"/>
      <c r="X100" s="359">
        <f t="shared" si="28"/>
        <v>1.0090838995757496</v>
      </c>
      <c r="Y100" s="359">
        <f t="shared" si="24"/>
        <v>2.2161561770033846</v>
      </c>
      <c r="Z100" s="359">
        <f t="shared" si="25"/>
        <v>1772.9249416027078</v>
      </c>
      <c r="AA100" s="359"/>
      <c r="AB100" s="359"/>
      <c r="AC100" s="359"/>
      <c r="AD100" s="359"/>
      <c r="AE100" s="359">
        <f t="shared" si="26"/>
        <v>2.2161561770033846</v>
      </c>
      <c r="AF100" s="359"/>
      <c r="AG100" s="359"/>
      <c r="AH100" s="359"/>
      <c r="AI100" s="359"/>
      <c r="AJ100" s="359"/>
      <c r="AK100" s="359"/>
      <c r="AL100" s="359"/>
      <c r="AM100" s="359"/>
    </row>
    <row r="101" spans="1:39" ht="15">
      <c r="A101" s="391">
        <v>92</v>
      </c>
      <c r="B101" s="392">
        <f t="shared" si="20"/>
        <v>73600</v>
      </c>
      <c r="C101" s="393">
        <f t="shared" si="17"/>
        <v>41731.471064590296</v>
      </c>
      <c r="D101" s="394">
        <f t="shared" si="21"/>
        <v>115331.4710645903</v>
      </c>
      <c r="E101" s="359"/>
      <c r="F101" s="391">
        <v>92</v>
      </c>
      <c r="G101" s="395">
        <f t="shared" si="23"/>
        <v>74355.90974952956</v>
      </c>
      <c r="H101" s="393">
        <f t="shared" si="18"/>
        <v>96498.01585237624</v>
      </c>
      <c r="I101" s="389">
        <f t="shared" si="19"/>
        <v>170853.9256019058</v>
      </c>
      <c r="J101" s="389"/>
      <c r="K101" s="396">
        <f t="shared" si="22"/>
        <v>286185.39666649606</v>
      </c>
      <c r="L101" s="359"/>
      <c r="M101" s="359"/>
      <c r="N101" s="359"/>
      <c r="O101" s="359"/>
      <c r="P101" s="359"/>
      <c r="Q101" s="359"/>
      <c r="R101" s="359"/>
      <c r="S101" s="359"/>
      <c r="T101" s="359"/>
      <c r="U101" s="401">
        <v>89</v>
      </c>
      <c r="V101" s="359">
        <f t="shared" si="27"/>
        <v>800</v>
      </c>
      <c r="W101" s="359"/>
      <c r="X101" s="359">
        <f t="shared" si="28"/>
        <v>1.0090838995757496</v>
      </c>
      <c r="Y101" s="359">
        <f t="shared" si="24"/>
        <v>2.2362875171594605</v>
      </c>
      <c r="Z101" s="359">
        <f t="shared" si="25"/>
        <v>1789.0300137275683</v>
      </c>
      <c r="AA101" s="359"/>
      <c r="AB101" s="359"/>
      <c r="AC101" s="359"/>
      <c r="AD101" s="359"/>
      <c r="AE101" s="359">
        <f t="shared" si="26"/>
        <v>2.2362875171594605</v>
      </c>
      <c r="AF101" s="359"/>
      <c r="AG101" s="359"/>
      <c r="AH101" s="359"/>
      <c r="AI101" s="359"/>
      <c r="AJ101" s="359"/>
      <c r="AK101" s="359"/>
      <c r="AL101" s="359"/>
      <c r="AM101" s="359"/>
    </row>
    <row r="102" spans="1:39" ht="15">
      <c r="A102" s="391">
        <v>93</v>
      </c>
      <c r="B102" s="392">
        <f t="shared" si="20"/>
        <v>74400</v>
      </c>
      <c r="C102" s="393">
        <f t="shared" si="17"/>
        <v>42786.39768532509</v>
      </c>
      <c r="D102" s="394">
        <f t="shared" si="21"/>
        <v>117186.3976853251</v>
      </c>
      <c r="E102" s="359"/>
      <c r="F102" s="391">
        <v>93</v>
      </c>
      <c r="G102" s="395">
        <f t="shared" si="23"/>
        <v>74355.90974952956</v>
      </c>
      <c r="H102" s="393">
        <f t="shared" si="18"/>
        <v>98050.0357546666</v>
      </c>
      <c r="I102" s="389">
        <f t="shared" si="19"/>
        <v>172405.94550419616</v>
      </c>
      <c r="J102" s="389"/>
      <c r="K102" s="396">
        <f t="shared" si="22"/>
        <v>289592.3431895212</v>
      </c>
      <c r="L102" s="359"/>
      <c r="M102" s="359"/>
      <c r="N102" s="359"/>
      <c r="O102" s="359"/>
      <c r="P102" s="359"/>
      <c r="Q102" s="359"/>
      <c r="R102" s="359"/>
      <c r="S102" s="359"/>
      <c r="T102" s="359"/>
      <c r="U102" s="401">
        <v>90</v>
      </c>
      <c r="V102" s="359">
        <f t="shared" si="27"/>
        <v>800</v>
      </c>
      <c r="W102" s="359"/>
      <c r="X102" s="359">
        <f t="shared" si="28"/>
        <v>1.0090838995757496</v>
      </c>
      <c r="Y102" s="359">
        <f t="shared" si="24"/>
        <v>2.2566017283878392</v>
      </c>
      <c r="Z102" s="359">
        <f t="shared" si="25"/>
        <v>1805.2813827102714</v>
      </c>
      <c r="AA102" s="359"/>
      <c r="AB102" s="359"/>
      <c r="AC102" s="359"/>
      <c r="AD102" s="359"/>
      <c r="AE102" s="359">
        <f t="shared" si="26"/>
        <v>2.2566017283878392</v>
      </c>
      <c r="AF102" s="359"/>
      <c r="AG102" s="359"/>
      <c r="AH102" s="359"/>
      <c r="AI102" s="359"/>
      <c r="AJ102" s="359"/>
      <c r="AK102" s="359"/>
      <c r="AL102" s="359"/>
      <c r="AM102" s="359"/>
    </row>
    <row r="103" spans="1:39" ht="15">
      <c r="A103" s="391">
        <v>94</v>
      </c>
      <c r="B103" s="392">
        <f t="shared" si="20"/>
        <v>75200</v>
      </c>
      <c r="C103" s="393">
        <f t="shared" si="17"/>
        <v>43858.17427320304</v>
      </c>
      <c r="D103" s="394">
        <f t="shared" si="21"/>
        <v>119058.17427320304</v>
      </c>
      <c r="E103" s="359"/>
      <c r="F103" s="391">
        <v>94</v>
      </c>
      <c r="G103" s="395">
        <f t="shared" si="23"/>
        <v>74355.90974952956</v>
      </c>
      <c r="H103" s="393">
        <f t="shared" si="18"/>
        <v>99616.1540498888</v>
      </c>
      <c r="I103" s="389">
        <f t="shared" si="19"/>
        <v>173972.06379941836</v>
      </c>
      <c r="J103" s="389"/>
      <c r="K103" s="396">
        <f t="shared" si="22"/>
        <v>293030.2380726214</v>
      </c>
      <c r="L103" s="359"/>
      <c r="M103" s="359"/>
      <c r="N103" s="359"/>
      <c r="O103" s="359"/>
      <c r="P103" s="359"/>
      <c r="Q103" s="359"/>
      <c r="R103" s="359"/>
      <c r="S103" s="359"/>
      <c r="T103" s="359"/>
      <c r="U103" s="401">
        <v>91</v>
      </c>
      <c r="V103" s="359">
        <f t="shared" si="27"/>
        <v>800</v>
      </c>
      <c r="W103" s="359"/>
      <c r="X103" s="359">
        <f t="shared" si="28"/>
        <v>1.0090838995757496</v>
      </c>
      <c r="Y103" s="359">
        <f t="shared" si="24"/>
        <v>2.2771004718709773</v>
      </c>
      <c r="Z103" s="359">
        <f t="shared" si="25"/>
        <v>1821.6803774967818</v>
      </c>
      <c r="AA103" s="359"/>
      <c r="AB103" s="359"/>
      <c r="AC103" s="359"/>
      <c r="AD103" s="359"/>
      <c r="AE103" s="359">
        <f t="shared" si="26"/>
        <v>2.2771004718709773</v>
      </c>
      <c r="AF103" s="359"/>
      <c r="AG103" s="359"/>
      <c r="AH103" s="359"/>
      <c r="AI103" s="359"/>
      <c r="AJ103" s="359"/>
      <c r="AK103" s="359"/>
      <c r="AL103" s="359"/>
      <c r="AM103" s="359"/>
    </row>
    <row r="104" spans="1:39" ht="15">
      <c r="A104" s="391">
        <v>95</v>
      </c>
      <c r="B104" s="392">
        <f t="shared" si="20"/>
        <v>76000</v>
      </c>
      <c r="C104" s="393">
        <f t="shared" si="17"/>
        <v>44946.9538916335</v>
      </c>
      <c r="D104" s="394">
        <f t="shared" si="21"/>
        <v>120946.9538916335</v>
      </c>
      <c r="E104" s="359"/>
      <c r="F104" s="391">
        <v>95</v>
      </c>
      <c r="G104" s="395">
        <f t="shared" si="23"/>
        <v>74355.90974952956</v>
      </c>
      <c r="H104" s="393">
        <f t="shared" si="18"/>
        <v>101196.49880642866</v>
      </c>
      <c r="I104" s="389">
        <f t="shared" si="19"/>
        <v>175552.40855595822</v>
      </c>
      <c r="J104" s="389"/>
      <c r="K104" s="396">
        <f t="shared" si="22"/>
        <v>296499.36244759173</v>
      </c>
      <c r="L104" s="359"/>
      <c r="M104" s="359"/>
      <c r="N104" s="359"/>
      <c r="O104" s="359"/>
      <c r="P104" s="359"/>
      <c r="Q104" s="359"/>
      <c r="R104" s="359"/>
      <c r="S104" s="359"/>
      <c r="T104" s="359"/>
      <c r="U104" s="401">
        <v>92</v>
      </c>
      <c r="V104" s="359">
        <f t="shared" si="27"/>
        <v>800</v>
      </c>
      <c r="W104" s="359"/>
      <c r="X104" s="359">
        <f t="shared" si="28"/>
        <v>1.0090838995757496</v>
      </c>
      <c r="Y104" s="359">
        <f t="shared" si="24"/>
        <v>2.297785423881345</v>
      </c>
      <c r="Z104" s="359">
        <f t="shared" si="25"/>
        <v>1838.228339105076</v>
      </c>
      <c r="AA104" s="359"/>
      <c r="AB104" s="359"/>
      <c r="AC104" s="359"/>
      <c r="AD104" s="359"/>
      <c r="AE104" s="359">
        <f t="shared" si="26"/>
        <v>2.297785423881345</v>
      </c>
      <c r="AF104" s="359"/>
      <c r="AG104" s="359"/>
      <c r="AH104" s="359"/>
      <c r="AI104" s="359"/>
      <c r="AJ104" s="359"/>
      <c r="AK104" s="359"/>
      <c r="AL104" s="359"/>
      <c r="AM104" s="359"/>
    </row>
    <row r="105" spans="1:39" ht="15">
      <c r="A105" s="391">
        <v>96</v>
      </c>
      <c r="B105" s="392">
        <f t="shared" si="20"/>
        <v>76800</v>
      </c>
      <c r="C105" s="393">
        <f t="shared" si="17"/>
        <v>46052.89099443851</v>
      </c>
      <c r="D105" s="394">
        <f t="shared" si="21"/>
        <v>122852.89099443851</v>
      </c>
      <c r="E105" s="359"/>
      <c r="F105" s="391">
        <v>96</v>
      </c>
      <c r="G105" s="395">
        <f t="shared" si="23"/>
        <v>74355.90974952956</v>
      </c>
      <c r="H105" s="393">
        <f t="shared" si="18"/>
        <v>102791.19925603192</v>
      </c>
      <c r="I105" s="389">
        <f t="shared" si="19"/>
        <v>177147.10900556148</v>
      </c>
      <c r="J105" s="389"/>
      <c r="K105" s="396">
        <f t="shared" si="22"/>
        <v>300000</v>
      </c>
      <c r="L105" s="359"/>
      <c r="M105" s="359"/>
      <c r="N105" s="359"/>
      <c r="O105" s="359"/>
      <c r="P105" s="359"/>
      <c r="Q105" s="359"/>
      <c r="R105" s="359"/>
      <c r="S105" s="359"/>
      <c r="T105" s="359"/>
      <c r="U105" s="401">
        <v>93</v>
      </c>
      <c r="V105" s="359">
        <f t="shared" si="27"/>
        <v>800</v>
      </c>
      <c r="W105" s="359"/>
      <c r="X105" s="359">
        <f t="shared" si="28"/>
        <v>1.0090838995757496</v>
      </c>
      <c r="Y105" s="359">
        <f t="shared" si="24"/>
        <v>2.318658275918505</v>
      </c>
      <c r="Z105" s="359">
        <f t="shared" si="25"/>
        <v>1854.9266207348041</v>
      </c>
      <c r="AA105" s="359"/>
      <c r="AB105" s="359"/>
      <c r="AC105" s="359"/>
      <c r="AD105" s="359"/>
      <c r="AE105" s="359">
        <f t="shared" si="26"/>
        <v>2.318658275918505</v>
      </c>
      <c r="AF105" s="359"/>
      <c r="AG105" s="359"/>
      <c r="AH105" s="359"/>
      <c r="AI105" s="359"/>
      <c r="AJ105" s="359"/>
      <c r="AK105" s="359"/>
      <c r="AL105" s="359"/>
      <c r="AM105" s="359"/>
    </row>
    <row r="106" spans="1:39" ht="15">
      <c r="A106" s="391">
        <v>97</v>
      </c>
      <c r="B106" s="392">
        <f t="shared" si="20"/>
        <v>77600</v>
      </c>
      <c r="C106" s="393">
        <f aca="true" t="shared" si="29" ref="C106:C129">D106-B106</f>
        <v>47176.1414384831</v>
      </c>
      <c r="D106" s="394">
        <f t="shared" si="21"/>
        <v>124776.1414384831</v>
      </c>
      <c r="E106" s="359"/>
      <c r="F106" s="391">
        <v>97</v>
      </c>
      <c r="G106" s="395">
        <f t="shared" si="23"/>
        <v>74355.90974952956</v>
      </c>
      <c r="H106" s="393">
        <f aca="true" t="shared" si="30" ref="H106:H129">I106-G106</f>
        <v>104400.38580437281</v>
      </c>
      <c r="I106" s="389">
        <f aca="true" t="shared" si="31" ref="I106:I129">G106*AE109</f>
        <v>178756.29555390237</v>
      </c>
      <c r="J106" s="389"/>
      <c r="K106" s="396">
        <f t="shared" si="22"/>
        <v>303532.4369923855</v>
      </c>
      <c r="L106" s="359"/>
      <c r="M106" s="359"/>
      <c r="N106" s="359"/>
      <c r="O106" s="359"/>
      <c r="P106" s="359"/>
      <c r="Q106" s="359"/>
      <c r="R106" s="359"/>
      <c r="S106" s="359"/>
      <c r="T106" s="359"/>
      <c r="U106" s="401">
        <v>94</v>
      </c>
      <c r="V106" s="359">
        <f t="shared" si="27"/>
        <v>800</v>
      </c>
      <c r="W106" s="359"/>
      <c r="X106" s="359">
        <f t="shared" si="28"/>
        <v>1.0090838995757496</v>
      </c>
      <c r="Y106" s="359">
        <f t="shared" si="24"/>
        <v>2.3397207348474285</v>
      </c>
      <c r="Z106" s="359">
        <f t="shared" si="25"/>
        <v>1871.7765878779428</v>
      </c>
      <c r="AA106" s="359"/>
      <c r="AB106" s="359"/>
      <c r="AC106" s="359"/>
      <c r="AD106" s="359"/>
      <c r="AE106" s="359">
        <f t="shared" si="26"/>
        <v>2.3397207348474285</v>
      </c>
      <c r="AF106" s="359"/>
      <c r="AG106" s="359"/>
      <c r="AH106" s="359"/>
      <c r="AI106" s="359"/>
      <c r="AJ106" s="359"/>
      <c r="AK106" s="359"/>
      <c r="AL106" s="359"/>
      <c r="AM106" s="359"/>
    </row>
    <row r="107" spans="1:39" ht="15">
      <c r="A107" s="391">
        <v>98</v>
      </c>
      <c r="B107" s="392">
        <f aca="true" t="shared" si="32" ref="B107:B129">B106+V110</f>
        <v>78400</v>
      </c>
      <c r="C107" s="393">
        <f t="shared" si="29"/>
        <v>48316.86249642041</v>
      </c>
      <c r="D107" s="394">
        <f aca="true" t="shared" si="33" ref="D107:D129">D106+Z110</f>
        <v>126716.8624964204</v>
      </c>
      <c r="E107" s="359"/>
      <c r="F107" s="391">
        <v>98</v>
      </c>
      <c r="G107" s="395">
        <f t="shared" si="23"/>
        <v>74355.90974952956</v>
      </c>
      <c r="H107" s="393">
        <f t="shared" si="30"/>
        <v>106024.19004171746</v>
      </c>
      <c r="I107" s="389">
        <f t="shared" si="31"/>
        <v>180380.09979124702</v>
      </c>
      <c r="J107" s="389"/>
      <c r="K107" s="396">
        <f t="shared" si="22"/>
        <v>307096.96228766744</v>
      </c>
      <c r="L107" s="359"/>
      <c r="M107" s="359"/>
      <c r="N107" s="359"/>
      <c r="O107" s="359"/>
      <c r="P107" s="359"/>
      <c r="Q107" s="359"/>
      <c r="R107" s="359"/>
      <c r="S107" s="359"/>
      <c r="T107" s="359"/>
      <c r="U107" s="401">
        <v>95</v>
      </c>
      <c r="V107" s="359">
        <f t="shared" si="27"/>
        <v>800</v>
      </c>
      <c r="W107" s="359"/>
      <c r="X107" s="359">
        <f t="shared" si="28"/>
        <v>1.0090838995757496</v>
      </c>
      <c r="Y107" s="359">
        <f t="shared" si="24"/>
        <v>2.360974523038082</v>
      </c>
      <c r="Z107" s="359">
        <f t="shared" si="25"/>
        <v>1888.7796184304655</v>
      </c>
      <c r="AA107" s="359"/>
      <c r="AB107" s="359"/>
      <c r="AC107" s="359"/>
      <c r="AD107" s="359"/>
      <c r="AE107" s="359">
        <f t="shared" si="26"/>
        <v>2.360974523038082</v>
      </c>
      <c r="AF107" s="359"/>
      <c r="AG107" s="359"/>
      <c r="AH107" s="359"/>
      <c r="AI107" s="359"/>
      <c r="AJ107" s="359"/>
      <c r="AK107" s="359"/>
      <c r="AL107" s="359"/>
      <c r="AM107" s="359"/>
    </row>
    <row r="108" spans="1:39" ht="15">
      <c r="A108" s="391">
        <v>99</v>
      </c>
      <c r="B108" s="392">
        <f t="shared" si="32"/>
        <v>79200</v>
      </c>
      <c r="C108" s="393">
        <f t="shared" si="29"/>
        <v>49475.21286955256</v>
      </c>
      <c r="D108" s="394">
        <f t="shared" si="33"/>
        <v>128675.21286955256</v>
      </c>
      <c r="E108" s="359"/>
      <c r="F108" s="391">
        <v>99</v>
      </c>
      <c r="G108" s="395">
        <f t="shared" si="23"/>
        <v>74355.90974952956</v>
      </c>
      <c r="H108" s="393">
        <f t="shared" si="30"/>
        <v>107662.74475368482</v>
      </c>
      <c r="I108" s="389">
        <f t="shared" si="31"/>
        <v>182018.65450321438</v>
      </c>
      <c r="J108" s="389"/>
      <c r="K108" s="396">
        <f t="shared" si="22"/>
        <v>310693.86737276695</v>
      </c>
      <c r="L108" s="359"/>
      <c r="M108" s="359"/>
      <c r="N108" s="359"/>
      <c r="O108" s="359"/>
      <c r="P108" s="359"/>
      <c r="Q108" s="359"/>
      <c r="R108" s="359"/>
      <c r="S108" s="359"/>
      <c r="T108" s="359"/>
      <c r="U108" s="401">
        <v>96</v>
      </c>
      <c r="V108" s="359">
        <f t="shared" si="27"/>
        <v>800</v>
      </c>
      <c r="W108" s="359"/>
      <c r="X108" s="359">
        <f t="shared" si="28"/>
        <v>1.0090838995757496</v>
      </c>
      <c r="Y108" s="359">
        <f t="shared" si="24"/>
        <v>2.3824213785062627</v>
      </c>
      <c r="Z108" s="359">
        <f t="shared" si="25"/>
        <v>1905.9371028050102</v>
      </c>
      <c r="AA108" s="359"/>
      <c r="AB108" s="359"/>
      <c r="AC108" s="359"/>
      <c r="AD108" s="359"/>
      <c r="AE108" s="359">
        <f t="shared" si="26"/>
        <v>2.3824213785062627</v>
      </c>
      <c r="AF108" s="359"/>
      <c r="AG108" s="359"/>
      <c r="AH108" s="359"/>
      <c r="AI108" s="359"/>
      <c r="AJ108" s="359"/>
      <c r="AK108" s="359"/>
      <c r="AL108" s="359"/>
      <c r="AM108" s="359"/>
    </row>
    <row r="109" spans="1:39" ht="15">
      <c r="A109" s="391">
        <v>100</v>
      </c>
      <c r="B109" s="392">
        <f t="shared" si="32"/>
        <v>80000</v>
      </c>
      <c r="C109" s="393">
        <f t="shared" si="29"/>
        <v>50651.35270080838</v>
      </c>
      <c r="D109" s="394">
        <f t="shared" si="33"/>
        <v>130651.35270080838</v>
      </c>
      <c r="E109" s="359"/>
      <c r="F109" s="391">
        <v>100</v>
      </c>
      <c r="G109" s="395">
        <f t="shared" si="23"/>
        <v>74355.90974952956</v>
      </c>
      <c r="H109" s="393">
        <f t="shared" si="30"/>
        <v>109316.18393210508</v>
      </c>
      <c r="I109" s="389">
        <f t="shared" si="31"/>
        <v>183672.09368163464</v>
      </c>
      <c r="J109" s="389"/>
      <c r="K109" s="396">
        <f t="shared" si="22"/>
        <v>314323.446382443</v>
      </c>
      <c r="L109" s="359"/>
      <c r="M109" s="359"/>
      <c r="N109" s="359"/>
      <c r="O109" s="359"/>
      <c r="P109" s="359"/>
      <c r="Q109" s="359"/>
      <c r="R109" s="359"/>
      <c r="S109" s="359"/>
      <c r="T109" s="359"/>
      <c r="U109" s="401">
        <v>97</v>
      </c>
      <c r="V109" s="359">
        <f t="shared" si="27"/>
        <v>800</v>
      </c>
      <c r="W109" s="359"/>
      <c r="X109" s="359">
        <f t="shared" si="28"/>
        <v>1.0090838995757496</v>
      </c>
      <c r="Y109" s="359">
        <f t="shared" si="24"/>
        <v>2.4040630550557327</v>
      </c>
      <c r="Z109" s="359">
        <f t="shared" si="25"/>
        <v>1923.2504440445862</v>
      </c>
      <c r="AA109" s="359"/>
      <c r="AB109" s="359"/>
      <c r="AC109" s="359"/>
      <c r="AD109" s="359"/>
      <c r="AE109" s="359">
        <f t="shared" si="26"/>
        <v>2.4040630550557327</v>
      </c>
      <c r="AF109" s="359"/>
      <c r="AG109" s="359"/>
      <c r="AH109" s="359"/>
      <c r="AI109" s="359"/>
      <c r="AJ109" s="359"/>
      <c r="AK109" s="359"/>
      <c r="AL109" s="359"/>
      <c r="AM109" s="359"/>
    </row>
    <row r="110" spans="1:39" ht="15">
      <c r="A110" s="391">
        <v>101</v>
      </c>
      <c r="B110" s="392">
        <f t="shared" si="32"/>
        <v>80800</v>
      </c>
      <c r="C110" s="393">
        <f t="shared" si="29"/>
        <v>51845.44358783896</v>
      </c>
      <c r="D110" s="394">
        <f t="shared" si="33"/>
        <v>132645.44358783896</v>
      </c>
      <c r="E110" s="359"/>
      <c r="F110" s="391">
        <v>101</v>
      </c>
      <c r="G110" s="395">
        <f t="shared" si="23"/>
        <v>74355.90974952956</v>
      </c>
      <c r="H110" s="393">
        <f t="shared" si="30"/>
        <v>110984.64278597673</v>
      </c>
      <c r="I110" s="389">
        <f t="shared" si="31"/>
        <v>185340.5525355063</v>
      </c>
      <c r="J110" s="389"/>
      <c r="K110" s="396">
        <f t="shared" si="22"/>
        <v>317985.9961233452</v>
      </c>
      <c r="L110" s="359"/>
      <c r="M110" s="359"/>
      <c r="N110" s="359"/>
      <c r="O110" s="359"/>
      <c r="P110" s="359"/>
      <c r="Q110" s="359"/>
      <c r="R110" s="359"/>
      <c r="S110" s="359"/>
      <c r="T110" s="359"/>
      <c r="U110" s="401">
        <v>98</v>
      </c>
      <c r="V110" s="359">
        <f t="shared" si="27"/>
        <v>800</v>
      </c>
      <c r="W110" s="359"/>
      <c r="X110" s="359">
        <f t="shared" si="28"/>
        <v>1.0090838995757496</v>
      </c>
      <c r="Y110" s="359">
        <f t="shared" si="24"/>
        <v>2.4259013224216286</v>
      </c>
      <c r="Z110" s="359">
        <f t="shared" si="25"/>
        <v>1940.721057937303</v>
      </c>
      <c r="AA110" s="359"/>
      <c r="AB110" s="359"/>
      <c r="AC110" s="359"/>
      <c r="AD110" s="359"/>
      <c r="AE110" s="359">
        <f t="shared" si="26"/>
        <v>2.4259013224216286</v>
      </c>
      <c r="AF110" s="359"/>
      <c r="AG110" s="359"/>
      <c r="AH110" s="359"/>
      <c r="AI110" s="359"/>
      <c r="AJ110" s="359"/>
      <c r="AK110" s="359"/>
      <c r="AL110" s="359"/>
      <c r="AM110" s="359"/>
    </row>
    <row r="111" spans="1:39" ht="15">
      <c r="A111" s="391">
        <v>102</v>
      </c>
      <c r="B111" s="392">
        <f t="shared" si="32"/>
        <v>81600</v>
      </c>
      <c r="C111" s="393">
        <f t="shared" si="29"/>
        <v>53057.64859623223</v>
      </c>
      <c r="D111" s="394">
        <f t="shared" si="33"/>
        <v>134657.64859623223</v>
      </c>
      <c r="E111" s="359"/>
      <c r="F111" s="391">
        <v>102</v>
      </c>
      <c r="G111" s="395">
        <f t="shared" si="23"/>
        <v>74355.90974952956</v>
      </c>
      <c r="H111" s="393">
        <f t="shared" si="30"/>
        <v>112668.25775252318</v>
      </c>
      <c r="I111" s="389">
        <f t="shared" si="31"/>
        <v>187024.16750205273</v>
      </c>
      <c r="J111" s="389"/>
      <c r="K111" s="396">
        <f t="shared" si="22"/>
        <v>321681.81609828497</v>
      </c>
      <c r="L111" s="359"/>
      <c r="M111" s="359"/>
      <c r="N111" s="359"/>
      <c r="O111" s="359"/>
      <c r="P111" s="359"/>
      <c r="Q111" s="359"/>
      <c r="R111" s="359"/>
      <c r="S111" s="359"/>
      <c r="T111" s="359"/>
      <c r="U111" s="401">
        <v>99</v>
      </c>
      <c r="V111" s="359">
        <f t="shared" si="27"/>
        <v>800</v>
      </c>
      <c r="W111" s="359"/>
      <c r="X111" s="359">
        <f t="shared" si="28"/>
        <v>1.0090838995757496</v>
      </c>
      <c r="Y111" s="359">
        <f t="shared" si="24"/>
        <v>2.4479379664151844</v>
      </c>
      <c r="Z111" s="359">
        <f t="shared" si="25"/>
        <v>1958.3503731321475</v>
      </c>
      <c r="AA111" s="359"/>
      <c r="AB111" s="359"/>
      <c r="AC111" s="359"/>
      <c r="AD111" s="359"/>
      <c r="AE111" s="359">
        <f t="shared" si="26"/>
        <v>2.4479379664151844</v>
      </c>
      <c r="AF111" s="359"/>
      <c r="AG111" s="359"/>
      <c r="AH111" s="359"/>
      <c r="AI111" s="359"/>
      <c r="AJ111" s="359"/>
      <c r="AK111" s="359"/>
      <c r="AL111" s="359"/>
      <c r="AM111" s="359"/>
    </row>
    <row r="112" spans="1:39" ht="15">
      <c r="A112" s="391">
        <v>103</v>
      </c>
      <c r="B112" s="392">
        <f t="shared" si="32"/>
        <v>82400</v>
      </c>
      <c r="C112" s="393">
        <f t="shared" si="29"/>
        <v>54288.13227284758</v>
      </c>
      <c r="D112" s="394">
        <f t="shared" si="33"/>
        <v>136688.13227284758</v>
      </c>
      <c r="E112" s="359"/>
      <c r="F112" s="391">
        <v>103</v>
      </c>
      <c r="G112" s="395">
        <f t="shared" si="23"/>
        <v>74355.90974952956</v>
      </c>
      <c r="H112" s="393">
        <f t="shared" si="30"/>
        <v>114367.16650834997</v>
      </c>
      <c r="I112" s="389">
        <f t="shared" si="31"/>
        <v>188723.07625787953</v>
      </c>
      <c r="J112" s="389"/>
      <c r="K112" s="396">
        <f t="shared" si="22"/>
        <v>325411.2085307271</v>
      </c>
      <c r="L112" s="359"/>
      <c r="M112" s="359"/>
      <c r="N112" s="359"/>
      <c r="O112" s="359"/>
      <c r="P112" s="359"/>
      <c r="Q112" s="359"/>
      <c r="R112" s="359"/>
      <c r="S112" s="359"/>
      <c r="T112" s="359"/>
      <c r="U112" s="401">
        <v>100</v>
      </c>
      <c r="V112" s="359">
        <f t="shared" si="27"/>
        <v>800</v>
      </c>
      <c r="W112" s="359"/>
      <c r="X112" s="359">
        <f t="shared" si="28"/>
        <v>1.0090838995757496</v>
      </c>
      <c r="Y112" s="359">
        <f t="shared" si="24"/>
        <v>2.4701747890697647</v>
      </c>
      <c r="Z112" s="359">
        <f t="shared" si="25"/>
        <v>1976.1398312558117</v>
      </c>
      <c r="AA112" s="359"/>
      <c r="AB112" s="359"/>
      <c r="AC112" s="359"/>
      <c r="AD112" s="359"/>
      <c r="AE112" s="359">
        <f t="shared" si="26"/>
        <v>2.4701747890697647</v>
      </c>
      <c r="AF112" s="359"/>
      <c r="AG112" s="359"/>
      <c r="AH112" s="359"/>
      <c r="AI112" s="359"/>
      <c r="AJ112" s="359"/>
      <c r="AK112" s="359"/>
      <c r="AL112" s="359"/>
      <c r="AM112" s="359"/>
    </row>
    <row r="113" spans="1:39" ht="15">
      <c r="A113" s="391">
        <v>104</v>
      </c>
      <c r="B113" s="392">
        <f t="shared" si="32"/>
        <v>83200</v>
      </c>
      <c r="C113" s="393">
        <f t="shared" si="29"/>
        <v>55537.06065927149</v>
      </c>
      <c r="D113" s="394">
        <f t="shared" si="33"/>
        <v>138737.0606592715</v>
      </c>
      <c r="E113" s="359"/>
      <c r="F113" s="391">
        <v>104</v>
      </c>
      <c r="G113" s="395">
        <f t="shared" si="23"/>
        <v>74355.90974952956</v>
      </c>
      <c r="H113" s="393">
        <f t="shared" si="30"/>
        <v>116081.50798070309</v>
      </c>
      <c r="I113" s="389">
        <f t="shared" si="31"/>
        <v>190437.41773023264</v>
      </c>
      <c r="J113" s="389"/>
      <c r="K113" s="396">
        <f t="shared" si="22"/>
        <v>329174.47838950413</v>
      </c>
      <c r="L113" s="359"/>
      <c r="M113" s="359"/>
      <c r="N113" s="359"/>
      <c r="O113" s="359"/>
      <c r="P113" s="359"/>
      <c r="Q113" s="359"/>
      <c r="R113" s="359"/>
      <c r="S113" s="359"/>
      <c r="T113" s="359"/>
      <c r="U113" s="401">
        <v>101</v>
      </c>
      <c r="V113" s="359">
        <f t="shared" si="27"/>
        <v>800</v>
      </c>
      <c r="W113" s="359"/>
      <c r="X113" s="359">
        <f t="shared" si="28"/>
        <v>1.0090838995757496</v>
      </c>
      <c r="Y113" s="359">
        <f t="shared" si="24"/>
        <v>2.492613608788223</v>
      </c>
      <c r="Z113" s="359">
        <f t="shared" si="25"/>
        <v>1994.0908870305784</v>
      </c>
      <c r="AA113" s="359"/>
      <c r="AB113" s="359"/>
      <c r="AC113" s="359"/>
      <c r="AD113" s="359"/>
      <c r="AE113" s="359">
        <f t="shared" si="26"/>
        <v>2.492613608788223</v>
      </c>
      <c r="AF113" s="359"/>
      <c r="AG113" s="359"/>
      <c r="AH113" s="359"/>
      <c r="AI113" s="359"/>
      <c r="AJ113" s="359"/>
      <c r="AK113" s="359"/>
      <c r="AL113" s="359"/>
      <c r="AM113" s="359"/>
    </row>
    <row r="114" spans="1:39" ht="15">
      <c r="A114" s="391">
        <v>105</v>
      </c>
      <c r="B114" s="392">
        <f t="shared" si="32"/>
        <v>84000</v>
      </c>
      <c r="C114" s="393">
        <f t="shared" si="29"/>
        <v>56804.6013053956</v>
      </c>
      <c r="D114" s="394">
        <f t="shared" si="33"/>
        <v>140804.6013053956</v>
      </c>
      <c r="E114" s="359"/>
      <c r="F114" s="391">
        <v>105</v>
      </c>
      <c r="G114" s="395">
        <f t="shared" si="23"/>
        <v>74355.90974952956</v>
      </c>
      <c r="H114" s="393">
        <f t="shared" si="30"/>
        <v>117811.42235882962</v>
      </c>
      <c r="I114" s="389">
        <f t="shared" si="31"/>
        <v>192167.33210835917</v>
      </c>
      <c r="J114" s="389"/>
      <c r="K114" s="396">
        <f t="shared" si="22"/>
        <v>332971.9334137548</v>
      </c>
      <c r="L114" s="359"/>
      <c r="M114" s="359"/>
      <c r="N114" s="359"/>
      <c r="O114" s="359"/>
      <c r="P114" s="359"/>
      <c r="Q114" s="359"/>
      <c r="R114" s="359"/>
      <c r="S114" s="359"/>
      <c r="T114" s="359"/>
      <c r="U114" s="401">
        <v>102</v>
      </c>
      <c r="V114" s="359">
        <f t="shared" si="27"/>
        <v>800</v>
      </c>
      <c r="W114" s="359"/>
      <c r="X114" s="359">
        <f t="shared" si="28"/>
        <v>1.0090838995757496</v>
      </c>
      <c r="Y114" s="359">
        <f t="shared" si="24"/>
        <v>2.5152562604916016</v>
      </c>
      <c r="Z114" s="359">
        <f t="shared" si="25"/>
        <v>2012.2050083932813</v>
      </c>
      <c r="AA114" s="359"/>
      <c r="AB114" s="359"/>
      <c r="AC114" s="359"/>
      <c r="AD114" s="359"/>
      <c r="AE114" s="359">
        <f t="shared" si="26"/>
        <v>2.5152562604916016</v>
      </c>
      <c r="AF114" s="359"/>
      <c r="AG114" s="359"/>
      <c r="AH114" s="359"/>
      <c r="AI114" s="359"/>
      <c r="AJ114" s="359"/>
      <c r="AK114" s="359"/>
      <c r="AL114" s="359"/>
      <c r="AM114" s="359"/>
    </row>
    <row r="115" spans="1:39" ht="15">
      <c r="A115" s="391">
        <v>106</v>
      </c>
      <c r="B115" s="392">
        <f t="shared" si="32"/>
        <v>84800</v>
      </c>
      <c r="C115" s="393">
        <f t="shared" si="29"/>
        <v>58090.92328311785</v>
      </c>
      <c r="D115" s="394">
        <f t="shared" si="33"/>
        <v>142890.92328311785</v>
      </c>
      <c r="E115" s="359"/>
      <c r="F115" s="391">
        <v>106</v>
      </c>
      <c r="G115" s="395">
        <f t="shared" si="23"/>
        <v>74355.90974952956</v>
      </c>
      <c r="H115" s="393">
        <f t="shared" si="30"/>
        <v>119557.05110544164</v>
      </c>
      <c r="I115" s="389">
        <f t="shared" si="31"/>
        <v>193912.9608549712</v>
      </c>
      <c r="J115" s="389"/>
      <c r="K115" s="396">
        <f t="shared" si="22"/>
        <v>336803.884138089</v>
      </c>
      <c r="L115" s="359"/>
      <c r="M115" s="359"/>
      <c r="N115" s="359"/>
      <c r="O115" s="359"/>
      <c r="P115" s="359"/>
      <c r="Q115" s="359"/>
      <c r="R115" s="359"/>
      <c r="S115" s="359"/>
      <c r="T115" s="359"/>
      <c r="U115" s="401">
        <v>103</v>
      </c>
      <c r="V115" s="359">
        <f t="shared" si="27"/>
        <v>800</v>
      </c>
      <c r="W115" s="359"/>
      <c r="X115" s="359">
        <f t="shared" si="28"/>
        <v>1.0090838995757496</v>
      </c>
      <c r="Y115" s="359">
        <f t="shared" si="24"/>
        <v>2.5381045957691826</v>
      </c>
      <c r="Z115" s="359">
        <f t="shared" si="25"/>
        <v>2030.483676615346</v>
      </c>
      <c r="AA115" s="359"/>
      <c r="AB115" s="359"/>
      <c r="AC115" s="359"/>
      <c r="AD115" s="359"/>
      <c r="AE115" s="359">
        <f t="shared" si="26"/>
        <v>2.5381045957691826</v>
      </c>
      <c r="AF115" s="359"/>
      <c r="AG115" s="359"/>
      <c r="AH115" s="359"/>
      <c r="AI115" s="359"/>
      <c r="AJ115" s="359"/>
      <c r="AK115" s="359"/>
      <c r="AL115" s="359"/>
      <c r="AM115" s="359"/>
    </row>
    <row r="116" spans="1:39" ht="15">
      <c r="A116" s="391">
        <v>107</v>
      </c>
      <c r="B116" s="392">
        <f t="shared" si="32"/>
        <v>85600</v>
      </c>
      <c r="C116" s="393">
        <f t="shared" si="29"/>
        <v>59396.19720016842</v>
      </c>
      <c r="D116" s="394">
        <f t="shared" si="33"/>
        <v>144996.19720016842</v>
      </c>
      <c r="E116" s="359"/>
      <c r="F116" s="391">
        <v>107</v>
      </c>
      <c r="G116" s="395">
        <f t="shared" si="23"/>
        <v>74355.90974952956</v>
      </c>
      <c r="H116" s="393">
        <f t="shared" si="30"/>
        <v>121318.53696828443</v>
      </c>
      <c r="I116" s="389">
        <f t="shared" si="31"/>
        <v>195674.446717814</v>
      </c>
      <c r="J116" s="389"/>
      <c r="K116" s="396">
        <f t="shared" si="22"/>
        <v>340670.6439179824</v>
      </c>
      <c r="L116" s="359"/>
      <c r="M116" s="359"/>
      <c r="N116" s="359"/>
      <c r="O116" s="359"/>
      <c r="P116" s="359"/>
      <c r="Q116" s="359"/>
      <c r="R116" s="359"/>
      <c r="S116" s="359"/>
      <c r="T116" s="359"/>
      <c r="U116" s="401">
        <v>104</v>
      </c>
      <c r="V116" s="359">
        <f t="shared" si="27"/>
        <v>800</v>
      </c>
      <c r="W116" s="359"/>
      <c r="X116" s="359">
        <f t="shared" si="28"/>
        <v>1.0090838995757496</v>
      </c>
      <c r="Y116" s="359">
        <f t="shared" si="24"/>
        <v>2.5611604830298984</v>
      </c>
      <c r="Z116" s="359">
        <f t="shared" si="25"/>
        <v>2048.9283864239187</v>
      </c>
      <c r="AA116" s="359"/>
      <c r="AB116" s="359"/>
      <c r="AC116" s="359"/>
      <c r="AD116" s="359"/>
      <c r="AE116" s="359">
        <f t="shared" si="26"/>
        <v>2.5611604830298984</v>
      </c>
      <c r="AF116" s="359"/>
      <c r="AG116" s="359"/>
      <c r="AH116" s="359"/>
      <c r="AI116" s="359"/>
      <c r="AJ116" s="359"/>
      <c r="AK116" s="359"/>
      <c r="AL116" s="359"/>
      <c r="AM116" s="359"/>
    </row>
    <row r="117" spans="1:39" ht="15">
      <c r="A117" s="391">
        <v>108</v>
      </c>
      <c r="B117" s="392">
        <f t="shared" si="32"/>
        <v>86400</v>
      </c>
      <c r="C117" s="393">
        <f t="shared" si="29"/>
        <v>60720.595214060915</v>
      </c>
      <c r="D117" s="394">
        <f t="shared" si="33"/>
        <v>147120.59521406092</v>
      </c>
      <c r="E117" s="359"/>
      <c r="F117" s="391">
        <v>108</v>
      </c>
      <c r="G117" s="395">
        <f t="shared" si="23"/>
        <v>74355.90974952956</v>
      </c>
      <c r="H117" s="393">
        <f t="shared" si="30"/>
        <v>123096.0239918094</v>
      </c>
      <c r="I117" s="389">
        <f t="shared" si="31"/>
        <v>197451.93374133896</v>
      </c>
      <c r="J117" s="389"/>
      <c r="K117" s="396">
        <f t="shared" si="22"/>
        <v>344572.5289553999</v>
      </c>
      <c r="L117" s="359"/>
      <c r="M117" s="359"/>
      <c r="N117" s="359"/>
      <c r="O117" s="359"/>
      <c r="P117" s="359"/>
      <c r="Q117" s="359"/>
      <c r="R117" s="359"/>
      <c r="S117" s="359"/>
      <c r="T117" s="359"/>
      <c r="U117" s="401">
        <v>105</v>
      </c>
      <c r="V117" s="359">
        <f t="shared" si="27"/>
        <v>800</v>
      </c>
      <c r="W117" s="359"/>
      <c r="X117" s="359">
        <f t="shared" si="28"/>
        <v>1.0090838995757496</v>
      </c>
      <c r="Y117" s="359">
        <f t="shared" si="24"/>
        <v>2.5844258076551205</v>
      </c>
      <c r="Z117" s="359">
        <f t="shared" si="25"/>
        <v>2067.5406461240964</v>
      </c>
      <c r="AA117" s="359"/>
      <c r="AB117" s="359"/>
      <c r="AC117" s="359"/>
      <c r="AD117" s="359"/>
      <c r="AE117" s="359">
        <f t="shared" si="26"/>
        <v>2.5844258076551205</v>
      </c>
      <c r="AF117" s="359"/>
      <c r="AG117" s="359"/>
      <c r="AH117" s="359"/>
      <c r="AI117" s="359"/>
      <c r="AJ117" s="359"/>
      <c r="AK117" s="359"/>
      <c r="AL117" s="359"/>
      <c r="AM117" s="359"/>
    </row>
    <row r="118" spans="1:39" ht="15">
      <c r="A118" s="391">
        <v>109</v>
      </c>
      <c r="B118" s="392">
        <f t="shared" si="32"/>
        <v>87200</v>
      </c>
      <c r="C118" s="393">
        <f t="shared" si="29"/>
        <v>62064.29104617055</v>
      </c>
      <c r="D118" s="394">
        <f t="shared" si="33"/>
        <v>149264.29104617055</v>
      </c>
      <c r="E118" s="359"/>
      <c r="F118" s="391">
        <v>109</v>
      </c>
      <c r="G118" s="395">
        <f t="shared" si="23"/>
        <v>74355.90974952956</v>
      </c>
      <c r="H118" s="393">
        <f t="shared" si="30"/>
        <v>124889.65752895336</v>
      </c>
      <c r="I118" s="389">
        <f t="shared" si="31"/>
        <v>199245.56727848292</v>
      </c>
      <c r="J118" s="389"/>
      <c r="K118" s="396">
        <f t="shared" si="22"/>
        <v>348509.85832465347</v>
      </c>
      <c r="L118" s="359"/>
      <c r="M118" s="359"/>
      <c r="N118" s="359"/>
      <c r="O118" s="359"/>
      <c r="P118" s="359"/>
      <c r="Q118" s="359"/>
      <c r="R118" s="359"/>
      <c r="S118" s="359"/>
      <c r="T118" s="359"/>
      <c r="U118" s="401">
        <v>106</v>
      </c>
      <c r="V118" s="359">
        <f t="shared" si="27"/>
        <v>800</v>
      </c>
      <c r="W118" s="359"/>
      <c r="X118" s="359">
        <f t="shared" si="28"/>
        <v>1.0090838995757496</v>
      </c>
      <c r="Y118" s="359">
        <f t="shared" si="24"/>
        <v>2.6079024721528348</v>
      </c>
      <c r="Z118" s="359">
        <f t="shared" si="25"/>
        <v>2086.321977722268</v>
      </c>
      <c r="AA118" s="359"/>
      <c r="AB118" s="359"/>
      <c r="AC118" s="359"/>
      <c r="AD118" s="359"/>
      <c r="AE118" s="359">
        <f t="shared" si="26"/>
        <v>2.6079024721528348</v>
      </c>
      <c r="AF118" s="359"/>
      <c r="AG118" s="359"/>
      <c r="AH118" s="359"/>
      <c r="AI118" s="359"/>
      <c r="AJ118" s="359"/>
      <c r="AK118" s="359"/>
      <c r="AL118" s="359"/>
      <c r="AM118" s="359"/>
    </row>
    <row r="119" spans="1:39" ht="15">
      <c r="A119" s="391">
        <v>110</v>
      </c>
      <c r="B119" s="392">
        <f t="shared" si="32"/>
        <v>88000</v>
      </c>
      <c r="C119" s="393">
        <f t="shared" si="29"/>
        <v>63427.45999594001</v>
      </c>
      <c r="D119" s="394">
        <f t="shared" si="33"/>
        <v>151427.45999594</v>
      </c>
      <c r="E119" s="359"/>
      <c r="F119" s="391">
        <v>110</v>
      </c>
      <c r="G119" s="395">
        <f t="shared" si="23"/>
        <v>74355.90974952956</v>
      </c>
      <c r="H119" s="393">
        <f t="shared" si="30"/>
        <v>126699.58425302431</v>
      </c>
      <c r="I119" s="389">
        <f t="shared" si="31"/>
        <v>201055.49400255387</v>
      </c>
      <c r="J119" s="389"/>
      <c r="K119" s="396">
        <f t="shared" si="22"/>
        <v>352482.95399849385</v>
      </c>
      <c r="L119" s="359"/>
      <c r="M119" s="359"/>
      <c r="N119" s="359"/>
      <c r="O119" s="359"/>
      <c r="P119" s="359"/>
      <c r="Q119" s="359"/>
      <c r="R119" s="359"/>
      <c r="S119" s="359"/>
      <c r="T119" s="359"/>
      <c r="U119" s="401">
        <v>107</v>
      </c>
      <c r="V119" s="359">
        <f t="shared" si="27"/>
        <v>800</v>
      </c>
      <c r="W119" s="359"/>
      <c r="X119" s="359">
        <f t="shared" si="28"/>
        <v>1.0090838995757496</v>
      </c>
      <c r="Y119" s="359">
        <f t="shared" si="24"/>
        <v>2.63159239631322</v>
      </c>
      <c r="Z119" s="359">
        <f t="shared" si="25"/>
        <v>2105.273917050576</v>
      </c>
      <c r="AA119" s="359"/>
      <c r="AB119" s="359"/>
      <c r="AC119" s="359"/>
      <c r="AD119" s="359"/>
      <c r="AE119" s="359">
        <f t="shared" si="26"/>
        <v>2.63159239631322</v>
      </c>
      <c r="AF119" s="359"/>
      <c r="AG119" s="359"/>
      <c r="AH119" s="359"/>
      <c r="AI119" s="359"/>
      <c r="AJ119" s="359"/>
      <c r="AK119" s="359"/>
      <c r="AL119" s="359"/>
      <c r="AM119" s="359"/>
    </row>
    <row r="120" spans="1:39" ht="15">
      <c r="A120" s="391">
        <v>111</v>
      </c>
      <c r="B120" s="392">
        <f t="shared" si="32"/>
        <v>88800</v>
      </c>
      <c r="C120" s="393">
        <f t="shared" si="29"/>
        <v>64810.27895521457</v>
      </c>
      <c r="D120" s="394">
        <f t="shared" si="33"/>
        <v>153610.27895521457</v>
      </c>
      <c r="E120" s="359"/>
      <c r="F120" s="391">
        <v>111</v>
      </c>
      <c r="G120" s="395">
        <f t="shared" si="23"/>
        <v>74355.90974952956</v>
      </c>
      <c r="H120" s="393">
        <f t="shared" si="30"/>
        <v>128525.95216969622</v>
      </c>
      <c r="I120" s="389">
        <f t="shared" si="31"/>
        <v>202881.86191922578</v>
      </c>
      <c r="J120" s="389"/>
      <c r="K120" s="396">
        <f t="shared" si="22"/>
        <v>356492.1408744403</v>
      </c>
      <c r="L120" s="359"/>
      <c r="M120" s="359"/>
      <c r="N120" s="359"/>
      <c r="O120" s="359"/>
      <c r="P120" s="359"/>
      <c r="Q120" s="359"/>
      <c r="R120" s="359"/>
      <c r="S120" s="359"/>
      <c r="T120" s="359"/>
      <c r="U120" s="401">
        <v>108</v>
      </c>
      <c r="V120" s="359">
        <f t="shared" si="27"/>
        <v>800</v>
      </c>
      <c r="W120" s="359"/>
      <c r="X120" s="359">
        <f t="shared" si="28"/>
        <v>1.0090838995757496</v>
      </c>
      <c r="Y120" s="359">
        <f t="shared" si="24"/>
        <v>2.655497517365635</v>
      </c>
      <c r="Z120" s="359">
        <f t="shared" si="25"/>
        <v>2124.398013892508</v>
      </c>
      <c r="AA120" s="359"/>
      <c r="AB120" s="359"/>
      <c r="AC120" s="359"/>
      <c r="AD120" s="359"/>
      <c r="AE120" s="359">
        <f t="shared" si="26"/>
        <v>2.655497517365635</v>
      </c>
      <c r="AF120" s="359"/>
      <c r="AG120" s="359"/>
      <c r="AH120" s="359"/>
      <c r="AI120" s="359"/>
      <c r="AJ120" s="359"/>
      <c r="AK120" s="359"/>
      <c r="AL120" s="359"/>
      <c r="AM120" s="359"/>
    </row>
    <row r="121" spans="1:39" ht="15">
      <c r="A121" s="391">
        <v>112</v>
      </c>
      <c r="B121" s="392">
        <f t="shared" si="32"/>
        <v>89600</v>
      </c>
      <c r="C121" s="393">
        <f t="shared" si="29"/>
        <v>66212.92642270721</v>
      </c>
      <c r="D121" s="394">
        <f t="shared" si="33"/>
        <v>155812.9264227072</v>
      </c>
      <c r="E121" s="359"/>
      <c r="F121" s="391">
        <v>112</v>
      </c>
      <c r="G121" s="395">
        <f t="shared" si="23"/>
        <v>74355.90974952956</v>
      </c>
      <c r="H121" s="393">
        <f t="shared" si="30"/>
        <v>130368.91062911155</v>
      </c>
      <c r="I121" s="389">
        <f t="shared" si="31"/>
        <v>204724.8203786411</v>
      </c>
      <c r="J121" s="389"/>
      <c r="K121" s="396">
        <f t="shared" si="22"/>
        <v>360537.7468013483</v>
      </c>
      <c r="L121" s="359"/>
      <c r="M121" s="359"/>
      <c r="N121" s="359"/>
      <c r="O121" s="359"/>
      <c r="P121" s="359"/>
      <c r="Q121" s="359"/>
      <c r="R121" s="359"/>
      <c r="S121" s="359"/>
      <c r="T121" s="359"/>
      <c r="U121" s="401">
        <v>109</v>
      </c>
      <c r="V121" s="359">
        <f t="shared" si="27"/>
        <v>800</v>
      </c>
      <c r="W121" s="359"/>
      <c r="X121" s="359">
        <f t="shared" si="28"/>
        <v>1.0090838995757496</v>
      </c>
      <c r="Y121" s="359">
        <f t="shared" si="24"/>
        <v>2.6796197901370378</v>
      </c>
      <c r="Z121" s="359">
        <f t="shared" si="25"/>
        <v>2143.6958321096304</v>
      </c>
      <c r="AA121" s="359"/>
      <c r="AB121" s="359"/>
      <c r="AC121" s="359"/>
      <c r="AD121" s="359"/>
      <c r="AE121" s="359">
        <f t="shared" si="26"/>
        <v>2.6796197901370378</v>
      </c>
      <c r="AF121" s="359"/>
      <c r="AG121" s="359"/>
      <c r="AH121" s="359"/>
      <c r="AI121" s="359"/>
      <c r="AJ121" s="359"/>
      <c r="AK121" s="359"/>
      <c r="AL121" s="359"/>
      <c r="AM121" s="359"/>
    </row>
    <row r="122" spans="1:39" ht="15">
      <c r="A122" s="391">
        <v>113</v>
      </c>
      <c r="B122" s="392">
        <f t="shared" si="32"/>
        <v>90400</v>
      </c>
      <c r="C122" s="393">
        <f t="shared" si="29"/>
        <v>67635.58251859533</v>
      </c>
      <c r="D122" s="394">
        <f t="shared" si="33"/>
        <v>158035.58251859533</v>
      </c>
      <c r="E122" s="359"/>
      <c r="F122" s="391">
        <v>113</v>
      </c>
      <c r="G122" s="395">
        <f t="shared" si="23"/>
        <v>74355.90974952956</v>
      </c>
      <c r="H122" s="393">
        <f t="shared" si="30"/>
        <v>132228.6103380945</v>
      </c>
      <c r="I122" s="389">
        <f t="shared" si="31"/>
        <v>206584.52008762406</v>
      </c>
      <c r="J122" s="389"/>
      <c r="K122" s="396">
        <f t="shared" si="22"/>
        <v>364620.10260621936</v>
      </c>
      <c r="L122" s="359"/>
      <c r="M122" s="359"/>
      <c r="N122" s="359"/>
      <c r="O122" s="359"/>
      <c r="P122" s="359"/>
      <c r="Q122" s="359"/>
      <c r="R122" s="359"/>
      <c r="S122" s="359"/>
      <c r="T122" s="359"/>
      <c r="U122" s="401">
        <v>110</v>
      </c>
      <c r="V122" s="359">
        <f t="shared" si="27"/>
        <v>800</v>
      </c>
      <c r="W122" s="359"/>
      <c r="X122" s="359">
        <f t="shared" si="28"/>
        <v>1.0090838995757496</v>
      </c>
      <c r="Y122" s="359">
        <f t="shared" si="24"/>
        <v>2.703961187211833</v>
      </c>
      <c r="Z122" s="359">
        <f t="shared" si="25"/>
        <v>2163.1689497694665</v>
      </c>
      <c r="AA122" s="359"/>
      <c r="AB122" s="359"/>
      <c r="AC122" s="359"/>
      <c r="AD122" s="359"/>
      <c r="AE122" s="359">
        <f t="shared" si="26"/>
        <v>2.703961187211833</v>
      </c>
      <c r="AF122" s="359"/>
      <c r="AG122" s="359"/>
      <c r="AH122" s="359"/>
      <c r="AI122" s="359"/>
      <c r="AJ122" s="359"/>
      <c r="AK122" s="359"/>
      <c r="AL122" s="359"/>
      <c r="AM122" s="359"/>
    </row>
    <row r="123" spans="1:39" ht="15">
      <c r="A123" s="391">
        <v>114</v>
      </c>
      <c r="B123" s="392">
        <f t="shared" si="32"/>
        <v>91200</v>
      </c>
      <c r="C123" s="393">
        <f t="shared" si="29"/>
        <v>69078.42899924994</v>
      </c>
      <c r="D123" s="394">
        <f t="shared" si="33"/>
        <v>160278.42899924994</v>
      </c>
      <c r="E123" s="359"/>
      <c r="F123" s="391">
        <v>114</v>
      </c>
      <c r="G123" s="395">
        <f t="shared" si="23"/>
        <v>74355.90974952956</v>
      </c>
      <c r="H123" s="393">
        <f t="shared" si="30"/>
        <v>134105.20337247488</v>
      </c>
      <c r="I123" s="389">
        <f t="shared" si="31"/>
        <v>208461.11312200443</v>
      </c>
      <c r="J123" s="389"/>
      <c r="K123" s="396">
        <f t="shared" si="22"/>
        <v>368739.5421212544</v>
      </c>
      <c r="L123" s="359"/>
      <c r="M123" s="359"/>
      <c r="N123" s="359"/>
      <c r="O123" s="359"/>
      <c r="P123" s="359"/>
      <c r="Q123" s="359"/>
      <c r="R123" s="359"/>
      <c r="S123" s="359"/>
      <c r="T123" s="359"/>
      <c r="U123" s="401">
        <v>111</v>
      </c>
      <c r="V123" s="359">
        <f t="shared" si="27"/>
        <v>800</v>
      </c>
      <c r="W123" s="359"/>
      <c r="X123" s="359">
        <f t="shared" si="28"/>
        <v>1.0090838995757496</v>
      </c>
      <c r="Y123" s="359">
        <f t="shared" si="24"/>
        <v>2.72852369909319</v>
      </c>
      <c r="Z123" s="359">
        <f t="shared" si="25"/>
        <v>2182.818959274552</v>
      </c>
      <c r="AA123" s="359"/>
      <c r="AB123" s="359"/>
      <c r="AC123" s="359"/>
      <c r="AD123" s="359"/>
      <c r="AE123" s="359">
        <f t="shared" si="26"/>
        <v>2.72852369909319</v>
      </c>
      <c r="AF123" s="359"/>
      <c r="AG123" s="359"/>
      <c r="AH123" s="359"/>
      <c r="AI123" s="359"/>
      <c r="AJ123" s="359"/>
      <c r="AK123" s="359"/>
      <c r="AL123" s="359"/>
      <c r="AM123" s="359"/>
    </row>
    <row r="124" spans="1:39" ht="15">
      <c r="A124" s="391">
        <v>115</v>
      </c>
      <c r="B124" s="392">
        <f t="shared" si="32"/>
        <v>92000</v>
      </c>
      <c r="C124" s="393">
        <f t="shared" si="29"/>
        <v>70541.64927209864</v>
      </c>
      <c r="D124" s="394">
        <f t="shared" si="33"/>
        <v>162541.64927209864</v>
      </c>
      <c r="E124" s="359"/>
      <c r="F124" s="391">
        <v>115</v>
      </c>
      <c r="G124" s="395">
        <f t="shared" si="23"/>
        <v>74355.90974952956</v>
      </c>
      <c r="H124" s="393">
        <f t="shared" si="30"/>
        <v>135998.84318952414</v>
      </c>
      <c r="I124" s="389">
        <f t="shared" si="31"/>
        <v>210354.7529390537</v>
      </c>
      <c r="J124" s="389"/>
      <c r="K124" s="396">
        <f t="shared" si="22"/>
        <v>372896.40221115237</v>
      </c>
      <c r="L124" s="359"/>
      <c r="M124" s="359"/>
      <c r="N124" s="359"/>
      <c r="O124" s="359"/>
      <c r="P124" s="359"/>
      <c r="Q124" s="359"/>
      <c r="R124" s="359"/>
      <c r="S124" s="359"/>
      <c r="T124" s="359"/>
      <c r="U124" s="401">
        <v>112</v>
      </c>
      <c r="V124" s="359">
        <f t="shared" si="27"/>
        <v>800</v>
      </c>
      <c r="W124" s="359"/>
      <c r="X124" s="359">
        <f t="shared" si="28"/>
        <v>1.0090838995757496</v>
      </c>
      <c r="Y124" s="359">
        <f t="shared" si="24"/>
        <v>2.753309334365805</v>
      </c>
      <c r="Z124" s="359">
        <f t="shared" si="25"/>
        <v>2202.647467492644</v>
      </c>
      <c r="AA124" s="359"/>
      <c r="AB124" s="359"/>
      <c r="AC124" s="359"/>
      <c r="AD124" s="359"/>
      <c r="AE124" s="359">
        <f t="shared" si="26"/>
        <v>2.753309334365805</v>
      </c>
      <c r="AF124" s="359"/>
      <c r="AG124" s="359"/>
      <c r="AH124" s="359"/>
      <c r="AI124" s="359"/>
      <c r="AJ124" s="359"/>
      <c r="AK124" s="359"/>
      <c r="AL124" s="359"/>
      <c r="AM124" s="359"/>
    </row>
    <row r="125" spans="1:39" ht="15">
      <c r="A125" s="391">
        <v>116</v>
      </c>
      <c r="B125" s="392">
        <f t="shared" si="32"/>
        <v>92800</v>
      </c>
      <c r="C125" s="393">
        <f t="shared" si="29"/>
        <v>72025.42841062369</v>
      </c>
      <c r="D125" s="394">
        <f t="shared" si="33"/>
        <v>164825.4284106237</v>
      </c>
      <c r="E125" s="359"/>
      <c r="F125" s="391">
        <v>116</v>
      </c>
      <c r="G125" s="395">
        <f t="shared" si="23"/>
        <v>74355.90974952956</v>
      </c>
      <c r="H125" s="393">
        <f t="shared" si="30"/>
        <v>137909.6846405041</v>
      </c>
      <c r="I125" s="389">
        <f t="shared" si="31"/>
        <v>212265.59439003366</v>
      </c>
      <c r="J125" s="389"/>
      <c r="K125" s="396">
        <f t="shared" si="22"/>
        <v>377091.0228006573</v>
      </c>
      <c r="L125" s="359"/>
      <c r="M125" s="359"/>
      <c r="N125" s="359"/>
      <c r="O125" s="359"/>
      <c r="P125" s="359"/>
      <c r="Q125" s="359"/>
      <c r="R125" s="359"/>
      <c r="S125" s="359"/>
      <c r="T125" s="359"/>
      <c r="U125" s="401">
        <v>113</v>
      </c>
      <c r="V125" s="359">
        <f t="shared" si="27"/>
        <v>800</v>
      </c>
      <c r="W125" s="359"/>
      <c r="X125" s="359">
        <f t="shared" si="28"/>
        <v>1.0090838995757496</v>
      </c>
      <c r="Y125" s="359">
        <f t="shared" si="24"/>
        <v>2.778320119860158</v>
      </c>
      <c r="Z125" s="359">
        <f t="shared" si="25"/>
        <v>2222.6560958881264</v>
      </c>
      <c r="AA125" s="359"/>
      <c r="AB125" s="359"/>
      <c r="AC125" s="359"/>
      <c r="AD125" s="359"/>
      <c r="AE125" s="359">
        <f t="shared" si="26"/>
        <v>2.778320119860158</v>
      </c>
      <c r="AF125" s="359"/>
      <c r="AG125" s="359"/>
      <c r="AH125" s="359"/>
      <c r="AI125" s="359"/>
      <c r="AJ125" s="359"/>
      <c r="AK125" s="359"/>
      <c r="AL125" s="359"/>
      <c r="AM125" s="359"/>
    </row>
    <row r="126" spans="1:39" ht="15">
      <c r="A126" s="391">
        <v>117</v>
      </c>
      <c r="B126" s="392">
        <f t="shared" si="32"/>
        <v>93600</v>
      </c>
      <c r="C126" s="393">
        <f t="shared" si="29"/>
        <v>73529.9531694963</v>
      </c>
      <c r="D126" s="394">
        <f t="shared" si="33"/>
        <v>167129.9531694963</v>
      </c>
      <c r="E126" s="359"/>
      <c r="F126" s="391">
        <v>117</v>
      </c>
      <c r="G126" s="395">
        <f t="shared" si="23"/>
        <v>74355.90974952956</v>
      </c>
      <c r="H126" s="393">
        <f t="shared" si="30"/>
        <v>139837.88398333</v>
      </c>
      <c r="I126" s="389">
        <f t="shared" si="31"/>
        <v>214193.79373285954</v>
      </c>
      <c r="J126" s="389"/>
      <c r="K126" s="396">
        <f t="shared" si="22"/>
        <v>381323.7469023558</v>
      </c>
      <c r="L126" s="359"/>
      <c r="M126" s="359"/>
      <c r="N126" s="359"/>
      <c r="O126" s="359"/>
      <c r="P126" s="359"/>
      <c r="Q126" s="359"/>
      <c r="R126" s="359"/>
      <c r="S126" s="359"/>
      <c r="T126" s="359"/>
      <c r="U126" s="401">
        <v>114</v>
      </c>
      <c r="V126" s="359">
        <f t="shared" si="27"/>
        <v>800</v>
      </c>
      <c r="W126" s="359"/>
      <c r="X126" s="359">
        <f t="shared" si="28"/>
        <v>1.0090838995757496</v>
      </c>
      <c r="Y126" s="359">
        <f t="shared" si="24"/>
        <v>2.803558100818252</v>
      </c>
      <c r="Z126" s="359">
        <f t="shared" si="25"/>
        <v>2242.8464806546017</v>
      </c>
      <c r="AA126" s="359"/>
      <c r="AB126" s="359"/>
      <c r="AC126" s="359"/>
      <c r="AD126" s="359"/>
      <c r="AE126" s="359">
        <f t="shared" si="26"/>
        <v>2.803558100818252</v>
      </c>
      <c r="AF126" s="359"/>
      <c r="AG126" s="359"/>
      <c r="AH126" s="359"/>
      <c r="AI126" s="359"/>
      <c r="AJ126" s="359"/>
      <c r="AK126" s="359"/>
      <c r="AL126" s="359"/>
      <c r="AM126" s="359"/>
    </row>
    <row r="127" spans="1:39" ht="15">
      <c r="A127" s="391">
        <v>118</v>
      </c>
      <c r="B127" s="392">
        <f t="shared" si="32"/>
        <v>94400</v>
      </c>
      <c r="C127" s="393">
        <f t="shared" si="29"/>
        <v>75055.41199984832</v>
      </c>
      <c r="D127" s="394">
        <f t="shared" si="33"/>
        <v>169455.41199984832</v>
      </c>
      <c r="E127" s="359"/>
      <c r="F127" s="391">
        <v>118</v>
      </c>
      <c r="G127" s="395">
        <f t="shared" si="23"/>
        <v>74355.90974952956</v>
      </c>
      <c r="H127" s="393">
        <f t="shared" si="30"/>
        <v>141783.5988953481</v>
      </c>
      <c r="I127" s="389">
        <f t="shared" si="31"/>
        <v>216139.50864487767</v>
      </c>
      <c r="J127" s="389"/>
      <c r="K127" s="396">
        <f t="shared" si="22"/>
        <v>385594.920644726</v>
      </c>
      <c r="L127" s="359"/>
      <c r="M127" s="359"/>
      <c r="N127" s="359"/>
      <c r="O127" s="359"/>
      <c r="P127" s="359"/>
      <c r="Q127" s="359"/>
      <c r="R127" s="359"/>
      <c r="S127" s="359"/>
      <c r="T127" s="359"/>
      <c r="U127" s="401">
        <v>115</v>
      </c>
      <c r="V127" s="359">
        <f t="shared" si="27"/>
        <v>800</v>
      </c>
      <c r="W127" s="359"/>
      <c r="X127" s="359">
        <f t="shared" si="28"/>
        <v>1.0090838995757496</v>
      </c>
      <c r="Y127" s="359">
        <f t="shared" si="24"/>
        <v>2.829025341060864</v>
      </c>
      <c r="Z127" s="359">
        <f t="shared" si="25"/>
        <v>2263.2202728486914</v>
      </c>
      <c r="AA127" s="359"/>
      <c r="AB127" s="359"/>
      <c r="AC127" s="359"/>
      <c r="AD127" s="359"/>
      <c r="AE127" s="359">
        <f t="shared" si="26"/>
        <v>2.829025341060864</v>
      </c>
      <c r="AF127" s="359"/>
      <c r="AG127" s="359"/>
      <c r="AH127" s="359"/>
      <c r="AI127" s="359"/>
      <c r="AJ127" s="359"/>
      <c r="AK127" s="359"/>
      <c r="AL127" s="359"/>
      <c r="AM127" s="359"/>
    </row>
    <row r="128" spans="1:39" ht="15">
      <c r="A128" s="391">
        <v>119</v>
      </c>
      <c r="B128" s="392">
        <f t="shared" si="32"/>
        <v>95200</v>
      </c>
      <c r="C128" s="393">
        <f t="shared" si="29"/>
        <v>76601.99506468282</v>
      </c>
      <c r="D128" s="394">
        <f t="shared" si="33"/>
        <v>171801.99506468282</v>
      </c>
      <c r="E128" s="359"/>
      <c r="F128" s="391">
        <v>119</v>
      </c>
      <c r="G128" s="395">
        <f t="shared" si="23"/>
        <v>74355.90974952956</v>
      </c>
      <c r="H128" s="393">
        <f t="shared" si="30"/>
        <v>143746.98848623002</v>
      </c>
      <c r="I128" s="389">
        <f t="shared" si="31"/>
        <v>218102.89823575958</v>
      </c>
      <c r="J128" s="389"/>
      <c r="K128" s="396">
        <f t="shared" si="22"/>
        <v>389904.8933004424</v>
      </c>
      <c r="L128" s="359"/>
      <c r="M128" s="359"/>
      <c r="N128" s="359"/>
      <c r="O128" s="359"/>
      <c r="P128" s="359"/>
      <c r="Q128" s="359"/>
      <c r="R128" s="359"/>
      <c r="S128" s="359"/>
      <c r="T128" s="359"/>
      <c r="U128" s="401">
        <v>116</v>
      </c>
      <c r="V128" s="359">
        <f t="shared" si="27"/>
        <v>800</v>
      </c>
      <c r="W128" s="359"/>
      <c r="X128" s="359">
        <f t="shared" si="28"/>
        <v>1.0090838995757496</v>
      </c>
      <c r="Y128" s="359">
        <f t="shared" si="24"/>
        <v>2.8547239231563117</v>
      </c>
      <c r="Z128" s="359">
        <f t="shared" si="25"/>
        <v>2283.7791385250493</v>
      </c>
      <c r="AA128" s="359"/>
      <c r="AB128" s="359"/>
      <c r="AC128" s="359"/>
      <c r="AD128" s="359"/>
      <c r="AE128" s="359">
        <f t="shared" si="26"/>
        <v>2.8547239231563117</v>
      </c>
      <c r="AF128" s="359"/>
      <c r="AG128" s="359"/>
      <c r="AH128" s="359"/>
      <c r="AI128" s="359"/>
      <c r="AJ128" s="359"/>
      <c r="AK128" s="359"/>
      <c r="AL128" s="359"/>
      <c r="AM128" s="359"/>
    </row>
    <row r="129" spans="1:39" ht="15">
      <c r="A129" s="402">
        <v>120</v>
      </c>
      <c r="B129" s="403">
        <f t="shared" si="32"/>
        <v>96000</v>
      </c>
      <c r="C129" s="404">
        <f t="shared" si="29"/>
        <v>78169.89425442443</v>
      </c>
      <c r="D129" s="405">
        <f t="shared" si="33"/>
        <v>174169.89425442443</v>
      </c>
      <c r="E129" s="359"/>
      <c r="F129" s="402">
        <v>120</v>
      </c>
      <c r="G129" s="406">
        <f t="shared" si="23"/>
        <v>74355.90974952956</v>
      </c>
      <c r="H129" s="404">
        <f t="shared" si="30"/>
        <v>145728.21331098358</v>
      </c>
      <c r="I129" s="389">
        <f t="shared" si="31"/>
        <v>220084.12306051314</v>
      </c>
      <c r="J129" s="389"/>
      <c r="K129" s="407">
        <f t="shared" si="22"/>
        <v>394254.01731493755</v>
      </c>
      <c r="L129" s="359"/>
      <c r="M129" s="359"/>
      <c r="N129" s="359"/>
      <c r="O129" s="359"/>
      <c r="P129" s="359"/>
      <c r="Q129" s="359"/>
      <c r="R129" s="359"/>
      <c r="S129" s="359"/>
      <c r="T129" s="359"/>
      <c r="U129" s="401">
        <v>117</v>
      </c>
      <c r="V129" s="359">
        <f t="shared" si="27"/>
        <v>800</v>
      </c>
      <c r="W129" s="359"/>
      <c r="X129" s="359">
        <f t="shared" si="28"/>
        <v>1.0090838995757496</v>
      </c>
      <c r="Y129" s="359">
        <f t="shared" si="24"/>
        <v>2.880655948590754</v>
      </c>
      <c r="Z129" s="359">
        <f t="shared" si="25"/>
        <v>2304.5247588726033</v>
      </c>
      <c r="AA129" s="359"/>
      <c r="AB129" s="359"/>
      <c r="AC129" s="359"/>
      <c r="AD129" s="359"/>
      <c r="AE129" s="359">
        <f t="shared" si="26"/>
        <v>2.880655948590754</v>
      </c>
      <c r="AF129" s="359"/>
      <c r="AG129" s="359"/>
      <c r="AH129" s="359"/>
      <c r="AI129" s="359"/>
      <c r="AJ129" s="359"/>
      <c r="AK129" s="359"/>
      <c r="AL129" s="359"/>
      <c r="AM129" s="359"/>
    </row>
    <row r="130" spans="1:39" ht="15">
      <c r="A130" s="359"/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401">
        <v>118</v>
      </c>
      <c r="V130" s="359">
        <f t="shared" si="27"/>
        <v>800</v>
      </c>
      <c r="W130" s="359"/>
      <c r="X130" s="359">
        <f t="shared" si="28"/>
        <v>1.0090838995757496</v>
      </c>
      <c r="Y130" s="359">
        <f t="shared" si="24"/>
        <v>2.906823537940038</v>
      </c>
      <c r="Z130" s="359">
        <f t="shared" si="25"/>
        <v>2325.4588303520304</v>
      </c>
      <c r="AA130" s="359"/>
      <c r="AB130" s="359"/>
      <c r="AC130" s="359"/>
      <c r="AD130" s="359"/>
      <c r="AE130" s="359">
        <f t="shared" si="26"/>
        <v>2.906823537940038</v>
      </c>
      <c r="AF130" s="359"/>
      <c r="AG130" s="359"/>
      <c r="AH130" s="359"/>
      <c r="AI130" s="359"/>
      <c r="AJ130" s="359"/>
      <c r="AK130" s="359"/>
      <c r="AL130" s="359"/>
      <c r="AM130" s="359"/>
    </row>
    <row r="131" spans="1:39" ht="15">
      <c r="A131" s="359"/>
      <c r="B131" s="359"/>
      <c r="C131" s="359"/>
      <c r="D131" s="287" t="s">
        <v>132</v>
      </c>
      <c r="E131" s="288"/>
      <c r="F131" s="288"/>
      <c r="G131" s="28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401">
        <v>119</v>
      </c>
      <c r="V131" s="359">
        <f t="shared" si="27"/>
        <v>800</v>
      </c>
      <c r="W131" s="359"/>
      <c r="X131" s="359">
        <f t="shared" si="28"/>
        <v>1.0090838995757496</v>
      </c>
      <c r="Y131" s="359">
        <f t="shared" si="24"/>
        <v>2.93322883104311</v>
      </c>
      <c r="Z131" s="359">
        <f t="shared" si="25"/>
        <v>2346.583064834488</v>
      </c>
      <c r="AA131" s="359"/>
      <c r="AB131" s="359"/>
      <c r="AC131" s="359"/>
      <c r="AD131" s="359"/>
      <c r="AE131" s="359">
        <f t="shared" si="26"/>
        <v>2.93322883104311</v>
      </c>
      <c r="AF131" s="359"/>
      <c r="AG131" s="359"/>
      <c r="AH131" s="359"/>
      <c r="AI131" s="359"/>
      <c r="AJ131" s="359"/>
      <c r="AK131" s="359"/>
      <c r="AL131" s="359"/>
      <c r="AM131" s="359"/>
    </row>
    <row r="132" spans="1:39" ht="15">
      <c r="A132" s="359"/>
      <c r="B132" s="359"/>
      <c r="C132" s="359"/>
      <c r="D132" s="290" t="s">
        <v>133</v>
      </c>
      <c r="E132" s="291" t="s">
        <v>134</v>
      </c>
      <c r="F132" s="291"/>
      <c r="G132" s="292"/>
      <c r="H132" s="359"/>
      <c r="I132" s="359"/>
      <c r="J132" s="359"/>
      <c r="K132" s="359"/>
      <c r="L132" s="359"/>
      <c r="M132" s="359"/>
      <c r="N132" s="359"/>
      <c r="O132" s="359"/>
      <c r="P132" s="359"/>
      <c r="Q132" s="359"/>
      <c r="R132" s="359"/>
      <c r="S132" s="359"/>
      <c r="T132" s="359"/>
      <c r="U132" s="401">
        <v>120</v>
      </c>
      <c r="V132" s="359">
        <f t="shared" si="27"/>
        <v>800</v>
      </c>
      <c r="W132" s="359"/>
      <c r="X132" s="359">
        <f t="shared" si="28"/>
        <v>1.0090838995757496</v>
      </c>
      <c r="Y132" s="359">
        <f t="shared" si="24"/>
        <v>2.959873987176999</v>
      </c>
      <c r="Z132" s="359">
        <f t="shared" si="25"/>
        <v>2367.899189741599</v>
      </c>
      <c r="AA132" s="359"/>
      <c r="AB132" s="359"/>
      <c r="AC132" s="359"/>
      <c r="AD132" s="359"/>
      <c r="AE132" s="359">
        <f t="shared" si="26"/>
        <v>2.959873987176999</v>
      </c>
      <c r="AF132" s="359"/>
      <c r="AG132" s="359"/>
      <c r="AH132" s="359"/>
      <c r="AI132" s="359"/>
      <c r="AJ132" s="359"/>
      <c r="AK132" s="359"/>
      <c r="AL132" s="359"/>
      <c r="AM132" s="359"/>
    </row>
    <row r="133" spans="1:39" ht="15">
      <c r="A133" s="359"/>
      <c r="B133" s="359"/>
      <c r="C133" s="359"/>
      <c r="D133" s="293" t="s">
        <v>135</v>
      </c>
      <c r="E133" s="294"/>
      <c r="F133" s="294"/>
      <c r="G133" s="295"/>
      <c r="H133" s="359"/>
      <c r="I133" s="359"/>
      <c r="J133" s="359"/>
      <c r="K133" s="359"/>
      <c r="L133" s="359"/>
      <c r="M133" s="359"/>
      <c r="N133" s="359"/>
      <c r="O133" s="359"/>
      <c r="P133" s="359"/>
      <c r="Q133" s="359"/>
      <c r="R133" s="359"/>
      <c r="S133" s="359"/>
      <c r="T133" s="359"/>
      <c r="U133" s="359"/>
      <c r="V133" s="359"/>
      <c r="W133" s="359"/>
      <c r="X133" s="359"/>
      <c r="Y133" s="359"/>
      <c r="Z133" s="359"/>
      <c r="AA133" s="359"/>
      <c r="AB133" s="359"/>
      <c r="AC133" s="359"/>
      <c r="AD133" s="359"/>
      <c r="AE133" s="359"/>
      <c r="AF133" s="359"/>
      <c r="AG133" s="359"/>
      <c r="AH133" s="359"/>
      <c r="AI133" s="359"/>
      <c r="AJ133" s="359"/>
      <c r="AK133" s="359"/>
      <c r="AL133" s="359"/>
      <c r="AM133" s="359"/>
    </row>
    <row r="134" spans="1:39" ht="15">
      <c r="A134" s="359"/>
      <c r="B134" s="359"/>
      <c r="C134" s="359"/>
      <c r="D134" s="359"/>
      <c r="E134" s="359"/>
      <c r="F134" s="359"/>
      <c r="G134" s="359"/>
      <c r="H134" s="359"/>
      <c r="I134" s="359"/>
      <c r="J134" s="359"/>
      <c r="K134" s="359"/>
      <c r="L134" s="359"/>
      <c r="M134" s="359"/>
      <c r="N134" s="359"/>
      <c r="O134" s="359"/>
      <c r="P134" s="359"/>
      <c r="Q134" s="359"/>
      <c r="R134" s="359"/>
      <c r="S134" s="359"/>
      <c r="T134" s="359"/>
      <c r="U134" s="359"/>
      <c r="V134" s="359"/>
      <c r="W134" s="359"/>
      <c r="X134" s="359"/>
      <c r="Y134" s="359"/>
      <c r="Z134" s="359"/>
      <c r="AA134" s="359"/>
      <c r="AB134" s="359"/>
      <c r="AC134" s="359"/>
      <c r="AD134" s="359"/>
      <c r="AE134" s="359"/>
      <c r="AF134" s="359"/>
      <c r="AG134" s="359"/>
      <c r="AH134" s="359"/>
      <c r="AI134" s="359"/>
      <c r="AJ134" s="359"/>
      <c r="AK134" s="359"/>
      <c r="AL134" s="359"/>
      <c r="AM134" s="359"/>
    </row>
    <row r="135" spans="1:39" ht="15">
      <c r="A135" s="301" t="s">
        <v>136</v>
      </c>
      <c r="B135" s="302"/>
      <c r="C135" s="302"/>
      <c r="D135" s="302"/>
      <c r="E135" s="310"/>
      <c r="F135" s="408"/>
      <c r="G135" s="408"/>
      <c r="H135" s="409"/>
      <c r="I135" s="359"/>
      <c r="J135" s="359"/>
      <c r="K135" s="359"/>
      <c r="L135" s="359"/>
      <c r="M135" s="359"/>
      <c r="N135" s="359"/>
      <c r="O135" s="359"/>
      <c r="P135" s="359"/>
      <c r="Q135" s="359"/>
      <c r="R135" s="359"/>
      <c r="S135" s="359"/>
      <c r="T135" s="359"/>
      <c r="U135" s="359"/>
      <c r="V135" s="359"/>
      <c r="W135" s="359"/>
      <c r="X135" s="359"/>
      <c r="Y135" s="359"/>
      <c r="Z135" s="359"/>
      <c r="AA135" s="359"/>
      <c r="AB135" s="359"/>
      <c r="AC135" s="359"/>
      <c r="AD135" s="359"/>
      <c r="AE135" s="359"/>
      <c r="AF135" s="359"/>
      <c r="AG135" s="359"/>
      <c r="AH135" s="359"/>
      <c r="AI135" s="359"/>
      <c r="AJ135" s="359"/>
      <c r="AK135" s="359"/>
      <c r="AL135" s="359"/>
      <c r="AM135" s="359"/>
    </row>
    <row r="136" spans="1:39" ht="15">
      <c r="A136" s="303" t="s">
        <v>137</v>
      </c>
      <c r="B136" s="304"/>
      <c r="C136" s="304"/>
      <c r="D136" s="304"/>
      <c r="E136" s="311"/>
      <c r="F136" s="410"/>
      <c r="G136" s="410"/>
      <c r="H136" s="411"/>
      <c r="I136" s="359"/>
      <c r="J136" s="359"/>
      <c r="K136" s="359"/>
      <c r="L136" s="359"/>
      <c r="M136" s="359"/>
      <c r="N136" s="359"/>
      <c r="O136" s="359"/>
      <c r="P136" s="359"/>
      <c r="Q136" s="359"/>
      <c r="R136" s="359"/>
      <c r="S136" s="359"/>
      <c r="T136" s="359"/>
      <c r="U136" s="359"/>
      <c r="V136" s="359"/>
      <c r="W136" s="359"/>
      <c r="X136" s="359"/>
      <c r="Y136" s="359"/>
      <c r="Z136" s="359"/>
      <c r="AA136" s="359"/>
      <c r="AB136" s="359"/>
      <c r="AC136" s="359"/>
      <c r="AD136" s="359"/>
      <c r="AE136" s="359"/>
      <c r="AF136" s="359"/>
      <c r="AG136" s="359"/>
      <c r="AH136" s="359"/>
      <c r="AI136" s="359"/>
      <c r="AJ136" s="359"/>
      <c r="AK136" s="359"/>
      <c r="AL136" s="359"/>
      <c r="AM136" s="359"/>
    </row>
    <row r="137" spans="1:39" ht="15">
      <c r="A137" s="303" t="s">
        <v>138</v>
      </c>
      <c r="B137" s="305"/>
      <c r="C137" s="305"/>
      <c r="D137" s="305"/>
      <c r="E137" s="311"/>
      <c r="F137" s="410"/>
      <c r="G137" s="410"/>
      <c r="H137" s="411"/>
      <c r="I137" s="359"/>
      <c r="J137" s="359"/>
      <c r="K137" s="359"/>
      <c r="L137" s="359"/>
      <c r="M137" s="359"/>
      <c r="N137" s="359"/>
      <c r="O137" s="359"/>
      <c r="P137" s="359"/>
      <c r="Q137" s="359"/>
      <c r="R137" s="359"/>
      <c r="S137" s="359"/>
      <c r="T137" s="359"/>
      <c r="U137" s="359"/>
      <c r="V137" s="359"/>
      <c r="W137" s="359"/>
      <c r="X137" s="359"/>
      <c r="Y137" s="359"/>
      <c r="Z137" s="359"/>
      <c r="AA137" s="359"/>
      <c r="AB137" s="359"/>
      <c r="AC137" s="359"/>
      <c r="AD137" s="359"/>
      <c r="AE137" s="359"/>
      <c r="AF137" s="359"/>
      <c r="AG137" s="359"/>
      <c r="AH137" s="359"/>
      <c r="AI137" s="359"/>
      <c r="AJ137" s="359"/>
      <c r="AK137" s="359"/>
      <c r="AL137" s="359"/>
      <c r="AM137" s="359"/>
    </row>
    <row r="138" spans="1:39" ht="15">
      <c r="A138" s="306" t="s">
        <v>139</v>
      </c>
      <c r="B138" s="307"/>
      <c r="C138" s="307"/>
      <c r="D138" s="307"/>
      <c r="E138" s="312"/>
      <c r="F138" s="412"/>
      <c r="G138" s="412"/>
      <c r="H138" s="413"/>
      <c r="I138" s="359"/>
      <c r="J138" s="359"/>
      <c r="K138" s="359"/>
      <c r="L138" s="359"/>
      <c r="M138" s="359"/>
      <c r="N138" s="359"/>
      <c r="O138" s="359"/>
      <c r="P138" s="359"/>
      <c r="Q138" s="359"/>
      <c r="R138" s="359"/>
      <c r="S138" s="359"/>
      <c r="T138" s="359"/>
      <c r="U138" s="359"/>
      <c r="V138" s="359"/>
      <c r="W138" s="359"/>
      <c r="X138" s="359"/>
      <c r="Y138" s="359"/>
      <c r="Z138" s="359"/>
      <c r="AA138" s="359"/>
      <c r="AB138" s="359"/>
      <c r="AC138" s="359"/>
      <c r="AD138" s="359"/>
      <c r="AE138" s="359"/>
      <c r="AF138" s="359"/>
      <c r="AG138" s="359"/>
      <c r="AH138" s="359"/>
      <c r="AI138" s="359"/>
      <c r="AJ138" s="359"/>
      <c r="AK138" s="359"/>
      <c r="AL138" s="359"/>
      <c r="AM138" s="359"/>
    </row>
    <row r="139" spans="1:39" ht="15">
      <c r="A139" s="359"/>
      <c r="B139" s="359"/>
      <c r="C139" s="359"/>
      <c r="D139" s="359"/>
      <c r="E139" s="359"/>
      <c r="F139" s="359"/>
      <c r="G139" s="359"/>
      <c r="H139" s="359"/>
      <c r="I139" s="359"/>
      <c r="J139" s="359"/>
      <c r="K139" s="359"/>
      <c r="L139" s="359"/>
      <c r="M139" s="359"/>
      <c r="N139" s="359"/>
      <c r="O139" s="359"/>
      <c r="P139" s="359"/>
      <c r="Q139" s="359"/>
      <c r="R139" s="359"/>
      <c r="S139" s="359"/>
      <c r="T139" s="359"/>
      <c r="U139" s="359"/>
      <c r="V139" s="359"/>
      <c r="W139" s="359"/>
      <c r="X139" s="359"/>
      <c r="Y139" s="359"/>
      <c r="Z139" s="359"/>
      <c r="AA139" s="359"/>
      <c r="AB139" s="359"/>
      <c r="AC139" s="359"/>
      <c r="AD139" s="359"/>
      <c r="AE139" s="359"/>
      <c r="AF139" s="359"/>
      <c r="AG139" s="359"/>
      <c r="AH139" s="359"/>
      <c r="AI139" s="359"/>
      <c r="AJ139" s="359"/>
      <c r="AK139" s="359"/>
      <c r="AL139" s="359"/>
      <c r="AM139" s="359"/>
    </row>
    <row r="140" spans="1:39" ht="15">
      <c r="A140" s="359"/>
      <c r="B140" s="359"/>
      <c r="C140" s="359"/>
      <c r="D140" s="359"/>
      <c r="E140" s="359"/>
      <c r="F140" s="359"/>
      <c r="G140" s="359"/>
      <c r="H140" s="359"/>
      <c r="I140" s="359"/>
      <c r="J140" s="359"/>
      <c r="K140" s="359"/>
      <c r="L140" s="359"/>
      <c r="M140" s="359"/>
      <c r="N140" s="359"/>
      <c r="O140" s="359"/>
      <c r="P140" s="359"/>
      <c r="Q140" s="359"/>
      <c r="R140" s="359"/>
      <c r="S140" s="359"/>
      <c r="T140" s="359"/>
      <c r="U140" s="359"/>
      <c r="V140" s="359"/>
      <c r="W140" s="359"/>
      <c r="X140" s="359"/>
      <c r="Y140" s="359"/>
      <c r="Z140" s="359"/>
      <c r="AA140" s="359"/>
      <c r="AB140" s="359"/>
      <c r="AC140" s="359"/>
      <c r="AD140" s="359"/>
      <c r="AE140" s="359"/>
      <c r="AF140" s="359"/>
      <c r="AG140" s="359"/>
      <c r="AH140" s="359"/>
      <c r="AI140" s="359"/>
      <c r="AJ140" s="359"/>
      <c r="AK140" s="359"/>
      <c r="AL140" s="359"/>
      <c r="AM140" s="359"/>
    </row>
    <row r="141" spans="1:39" ht="15">
      <c r="A141" s="359"/>
      <c r="B141" s="359"/>
      <c r="C141" s="359"/>
      <c r="D141" s="359"/>
      <c r="E141" s="359"/>
      <c r="F141" s="359"/>
      <c r="G141" s="359"/>
      <c r="H141" s="359"/>
      <c r="I141" s="359"/>
      <c r="J141" s="359"/>
      <c r="K141" s="359"/>
      <c r="L141" s="359"/>
      <c r="M141" s="359"/>
      <c r="N141" s="359"/>
      <c r="O141" s="359"/>
      <c r="P141" s="359"/>
      <c r="Q141" s="359"/>
      <c r="R141" s="359"/>
      <c r="S141" s="359"/>
      <c r="T141" s="359"/>
      <c r="U141" s="359"/>
      <c r="V141" s="359"/>
      <c r="W141" s="359"/>
      <c r="X141" s="359"/>
      <c r="Y141" s="359"/>
      <c r="Z141" s="359"/>
      <c r="AA141" s="359"/>
      <c r="AB141" s="359"/>
      <c r="AC141" s="359"/>
      <c r="AD141" s="359"/>
      <c r="AE141" s="359"/>
      <c r="AF141" s="359"/>
      <c r="AG141" s="359"/>
      <c r="AH141" s="359"/>
      <c r="AI141" s="359"/>
      <c r="AJ141" s="359"/>
      <c r="AK141" s="359"/>
      <c r="AL141" s="359"/>
      <c r="AM141" s="359"/>
    </row>
    <row r="142" spans="1:39" ht="15">
      <c r="A142" s="359"/>
      <c r="B142" s="359"/>
      <c r="C142" s="359"/>
      <c r="D142" s="359"/>
      <c r="E142" s="359"/>
      <c r="F142" s="359"/>
      <c r="G142" s="359"/>
      <c r="H142" s="359"/>
      <c r="I142" s="359"/>
      <c r="J142" s="359"/>
      <c r="K142" s="359"/>
      <c r="L142" s="359"/>
      <c r="M142" s="359"/>
      <c r="N142" s="359"/>
      <c r="O142" s="359"/>
      <c r="P142" s="359"/>
      <c r="Q142" s="359"/>
      <c r="R142" s="359"/>
      <c r="S142" s="359"/>
      <c r="T142" s="359"/>
      <c r="U142" s="359"/>
      <c r="V142" s="359"/>
      <c r="W142" s="359"/>
      <c r="X142" s="359"/>
      <c r="Y142" s="359"/>
      <c r="Z142" s="359"/>
      <c r="AA142" s="359"/>
      <c r="AB142" s="359"/>
      <c r="AC142" s="359"/>
      <c r="AD142" s="359"/>
      <c r="AE142" s="359"/>
      <c r="AF142" s="359"/>
      <c r="AG142" s="359"/>
      <c r="AH142" s="359"/>
      <c r="AI142" s="359"/>
      <c r="AJ142" s="359"/>
      <c r="AK142" s="359"/>
      <c r="AL142" s="359"/>
      <c r="AM142" s="359"/>
    </row>
    <row r="143" spans="1:39" ht="15">
      <c r="A143" s="359"/>
      <c r="B143" s="359"/>
      <c r="C143" s="359"/>
      <c r="D143" s="359"/>
      <c r="E143" s="359"/>
      <c r="F143" s="359"/>
      <c r="G143" s="359"/>
      <c r="H143" s="359"/>
      <c r="I143" s="359"/>
      <c r="J143" s="359"/>
      <c r="K143" s="359"/>
      <c r="L143" s="359"/>
      <c r="M143" s="359"/>
      <c r="N143" s="359"/>
      <c r="O143" s="359"/>
      <c r="P143" s="359"/>
      <c r="Q143" s="359"/>
      <c r="R143" s="359"/>
      <c r="S143" s="359"/>
      <c r="T143" s="359"/>
      <c r="U143" s="359"/>
      <c r="V143" s="359"/>
      <c r="W143" s="359"/>
      <c r="X143" s="359"/>
      <c r="Y143" s="359"/>
      <c r="Z143" s="359"/>
      <c r="AA143" s="359"/>
      <c r="AB143" s="359"/>
      <c r="AC143" s="359"/>
      <c r="AD143" s="359"/>
      <c r="AE143" s="359"/>
      <c r="AF143" s="359"/>
      <c r="AG143" s="359"/>
      <c r="AH143" s="359"/>
      <c r="AI143" s="359"/>
      <c r="AJ143" s="359"/>
      <c r="AK143" s="359"/>
      <c r="AL143" s="359"/>
      <c r="AM143" s="359"/>
    </row>
    <row r="144" spans="1:39" ht="15">
      <c r="A144" s="359"/>
      <c r="B144" s="359"/>
      <c r="C144" s="359"/>
      <c r="D144" s="359"/>
      <c r="E144" s="359"/>
      <c r="F144" s="359"/>
      <c r="G144" s="359"/>
      <c r="H144" s="359"/>
      <c r="I144" s="359"/>
      <c r="J144" s="359"/>
      <c r="K144" s="359"/>
      <c r="L144" s="359"/>
      <c r="M144" s="359"/>
      <c r="N144" s="359"/>
      <c r="O144" s="359"/>
      <c r="P144" s="359"/>
      <c r="Q144" s="359"/>
      <c r="R144" s="359"/>
      <c r="S144" s="359"/>
      <c r="T144" s="359"/>
      <c r="U144" s="359"/>
      <c r="V144" s="359"/>
      <c r="W144" s="359"/>
      <c r="X144" s="359"/>
      <c r="Y144" s="359"/>
      <c r="Z144" s="359"/>
      <c r="AA144" s="359"/>
      <c r="AB144" s="359"/>
      <c r="AC144" s="359"/>
      <c r="AD144" s="359"/>
      <c r="AE144" s="359"/>
      <c r="AF144" s="359"/>
      <c r="AG144" s="359"/>
      <c r="AH144" s="359"/>
      <c r="AI144" s="359"/>
      <c r="AJ144" s="359"/>
      <c r="AK144" s="359"/>
      <c r="AL144" s="359"/>
      <c r="AM144" s="359"/>
    </row>
    <row r="145" spans="1:39" ht="15">
      <c r="A145" s="359"/>
      <c r="B145" s="359"/>
      <c r="C145" s="359"/>
      <c r="D145" s="359"/>
      <c r="E145" s="359"/>
      <c r="F145" s="359"/>
      <c r="G145" s="359"/>
      <c r="H145" s="359"/>
      <c r="I145" s="359"/>
      <c r="J145" s="359"/>
      <c r="K145" s="359"/>
      <c r="L145" s="359"/>
      <c r="M145" s="359"/>
      <c r="N145" s="359"/>
      <c r="O145" s="359"/>
      <c r="P145" s="359"/>
      <c r="Q145" s="359"/>
      <c r="R145" s="359"/>
      <c r="S145" s="359"/>
      <c r="T145" s="359"/>
      <c r="U145" s="359"/>
      <c r="V145" s="359"/>
      <c r="W145" s="359"/>
      <c r="X145" s="359"/>
      <c r="Y145" s="359"/>
      <c r="Z145" s="359"/>
      <c r="AA145" s="359"/>
      <c r="AB145" s="359"/>
      <c r="AC145" s="359"/>
      <c r="AD145" s="359"/>
      <c r="AE145" s="359"/>
      <c r="AF145" s="359"/>
      <c r="AG145" s="359"/>
      <c r="AH145" s="359"/>
      <c r="AI145" s="359"/>
      <c r="AJ145" s="359"/>
      <c r="AK145" s="359"/>
      <c r="AL145" s="359"/>
      <c r="AM145" s="359"/>
    </row>
    <row r="146" spans="1:39" ht="15">
      <c r="A146" s="359"/>
      <c r="B146" s="359"/>
      <c r="C146" s="359"/>
      <c r="D146" s="359"/>
      <c r="E146" s="359"/>
      <c r="F146" s="359"/>
      <c r="G146" s="359"/>
      <c r="H146" s="359"/>
      <c r="I146" s="359"/>
      <c r="J146" s="359"/>
      <c r="K146" s="359"/>
      <c r="L146" s="359"/>
      <c r="M146" s="359"/>
      <c r="N146" s="359"/>
      <c r="O146" s="359"/>
      <c r="P146" s="359"/>
      <c r="Q146" s="359"/>
      <c r="R146" s="359"/>
      <c r="S146" s="359"/>
      <c r="T146" s="359"/>
      <c r="U146" s="359"/>
      <c r="V146" s="359"/>
      <c r="W146" s="359"/>
      <c r="X146" s="359"/>
      <c r="Y146" s="359"/>
      <c r="Z146" s="359"/>
      <c r="AA146" s="359"/>
      <c r="AB146" s="359"/>
      <c r="AC146" s="359"/>
      <c r="AD146" s="359"/>
      <c r="AE146" s="359"/>
      <c r="AF146" s="359"/>
      <c r="AG146" s="359"/>
      <c r="AH146" s="359"/>
      <c r="AI146" s="359"/>
      <c r="AJ146" s="359"/>
      <c r="AK146" s="359"/>
      <c r="AL146" s="359"/>
      <c r="AM146" s="359"/>
    </row>
    <row r="147" spans="1:39" ht="15">
      <c r="A147" s="359"/>
      <c r="B147" s="359"/>
      <c r="C147" s="359"/>
      <c r="D147" s="359"/>
      <c r="E147" s="359"/>
      <c r="F147" s="359"/>
      <c r="G147" s="359"/>
      <c r="H147" s="359"/>
      <c r="I147" s="359"/>
      <c r="J147" s="359"/>
      <c r="K147" s="359"/>
      <c r="L147" s="359"/>
      <c r="M147" s="359"/>
      <c r="N147" s="359"/>
      <c r="O147" s="359"/>
      <c r="P147" s="359"/>
      <c r="Q147" s="359"/>
      <c r="R147" s="359"/>
      <c r="S147" s="359"/>
      <c r="T147" s="359"/>
      <c r="U147" s="359"/>
      <c r="V147" s="359"/>
      <c r="W147" s="359"/>
      <c r="X147" s="359"/>
      <c r="Y147" s="359"/>
      <c r="Z147" s="359"/>
      <c r="AA147" s="359"/>
      <c r="AB147" s="359"/>
      <c r="AC147" s="359"/>
      <c r="AD147" s="359"/>
      <c r="AE147" s="359"/>
      <c r="AF147" s="359"/>
      <c r="AG147" s="359"/>
      <c r="AH147" s="359"/>
      <c r="AI147" s="359"/>
      <c r="AJ147" s="359"/>
      <c r="AK147" s="359"/>
      <c r="AL147" s="359"/>
      <c r="AM147" s="359"/>
    </row>
    <row r="148" spans="1:39" ht="15">
      <c r="A148" s="359"/>
      <c r="B148" s="359"/>
      <c r="C148" s="359"/>
      <c r="D148" s="359"/>
      <c r="E148" s="359"/>
      <c r="F148" s="359"/>
      <c r="G148" s="359"/>
      <c r="H148" s="359"/>
      <c r="I148" s="359"/>
      <c r="J148" s="359"/>
      <c r="K148" s="359"/>
      <c r="L148" s="359"/>
      <c r="M148" s="359"/>
      <c r="N148" s="359"/>
      <c r="O148" s="359"/>
      <c r="P148" s="359"/>
      <c r="Q148" s="359"/>
      <c r="R148" s="359"/>
      <c r="S148" s="359"/>
      <c r="T148" s="359"/>
      <c r="U148" s="359"/>
      <c r="V148" s="359"/>
      <c r="W148" s="359"/>
      <c r="X148" s="359"/>
      <c r="Y148" s="359"/>
      <c r="Z148" s="359"/>
      <c r="AA148" s="359"/>
      <c r="AB148" s="359"/>
      <c r="AC148" s="359"/>
      <c r="AD148" s="359"/>
      <c r="AE148" s="359"/>
      <c r="AF148" s="359"/>
      <c r="AG148" s="359"/>
      <c r="AH148" s="359"/>
      <c r="AI148" s="359"/>
      <c r="AJ148" s="359"/>
      <c r="AK148" s="359"/>
      <c r="AL148" s="359"/>
      <c r="AM148" s="359"/>
    </row>
    <row r="149" spans="1:39" ht="15">
      <c r="A149" s="359"/>
      <c r="B149" s="359"/>
      <c r="C149" s="359"/>
      <c r="D149" s="359"/>
      <c r="E149" s="359"/>
      <c r="F149" s="359"/>
      <c r="G149" s="359"/>
      <c r="H149" s="359"/>
      <c r="I149" s="359"/>
      <c r="J149" s="359"/>
      <c r="K149" s="359"/>
      <c r="L149" s="359"/>
      <c r="M149" s="359"/>
      <c r="N149" s="359"/>
      <c r="O149" s="359"/>
      <c r="P149" s="359"/>
      <c r="Q149" s="359"/>
      <c r="R149" s="359"/>
      <c r="S149" s="359"/>
      <c r="T149" s="359"/>
      <c r="U149" s="359"/>
      <c r="V149" s="359"/>
      <c r="W149" s="359"/>
      <c r="X149" s="359"/>
      <c r="Y149" s="359"/>
      <c r="Z149" s="359"/>
      <c r="AA149" s="359"/>
      <c r="AB149" s="359"/>
      <c r="AC149" s="359"/>
      <c r="AD149" s="359"/>
      <c r="AE149" s="359"/>
      <c r="AF149" s="359"/>
      <c r="AG149" s="359"/>
      <c r="AH149" s="359"/>
      <c r="AI149" s="359"/>
      <c r="AJ149" s="359"/>
      <c r="AK149" s="359"/>
      <c r="AL149" s="359"/>
      <c r="AM149" s="359"/>
    </row>
    <row r="150" spans="1:39" ht="15">
      <c r="A150" s="359"/>
      <c r="B150" s="359"/>
      <c r="C150" s="359"/>
      <c r="D150" s="359"/>
      <c r="E150" s="359"/>
      <c r="F150" s="359"/>
      <c r="G150" s="359"/>
      <c r="H150" s="359"/>
      <c r="I150" s="359"/>
      <c r="J150" s="359"/>
      <c r="K150" s="359"/>
      <c r="L150" s="359"/>
      <c r="M150" s="359"/>
      <c r="N150" s="359"/>
      <c r="O150" s="359"/>
      <c r="P150" s="359"/>
      <c r="Q150" s="359"/>
      <c r="R150" s="359"/>
      <c r="S150" s="359"/>
      <c r="T150" s="359"/>
      <c r="U150" s="359"/>
      <c r="V150" s="359"/>
      <c r="W150" s="359"/>
      <c r="X150" s="359"/>
      <c r="Y150" s="359"/>
      <c r="Z150" s="359"/>
      <c r="AA150" s="359"/>
      <c r="AB150" s="359"/>
      <c r="AC150" s="359"/>
      <c r="AD150" s="359"/>
      <c r="AE150" s="359"/>
      <c r="AF150" s="359"/>
      <c r="AG150" s="359"/>
      <c r="AH150" s="359"/>
      <c r="AI150" s="359"/>
      <c r="AJ150" s="359"/>
      <c r="AK150" s="359"/>
      <c r="AL150" s="359"/>
      <c r="AM150" s="359"/>
    </row>
    <row r="151" spans="1:39" ht="15">
      <c r="A151" s="359"/>
      <c r="B151" s="359"/>
      <c r="C151" s="359"/>
      <c r="D151" s="359"/>
      <c r="E151" s="359"/>
      <c r="F151" s="359"/>
      <c r="G151" s="359"/>
      <c r="H151" s="359"/>
      <c r="I151" s="359"/>
      <c r="J151" s="359"/>
      <c r="K151" s="359"/>
      <c r="L151" s="359"/>
      <c r="M151" s="359"/>
      <c r="N151" s="359"/>
      <c r="O151" s="359"/>
      <c r="P151" s="359"/>
      <c r="Q151" s="359"/>
      <c r="R151" s="359"/>
      <c r="S151" s="359"/>
      <c r="T151" s="359"/>
      <c r="U151" s="359"/>
      <c r="V151" s="359"/>
      <c r="W151" s="359"/>
      <c r="X151" s="359"/>
      <c r="Y151" s="359"/>
      <c r="Z151" s="359"/>
      <c r="AA151" s="359"/>
      <c r="AB151" s="359"/>
      <c r="AC151" s="359"/>
      <c r="AD151" s="359"/>
      <c r="AE151" s="359"/>
      <c r="AF151" s="359"/>
      <c r="AG151" s="359"/>
      <c r="AH151" s="359"/>
      <c r="AI151" s="359"/>
      <c r="AJ151" s="359"/>
      <c r="AK151" s="359"/>
      <c r="AL151" s="359"/>
      <c r="AM151" s="359"/>
    </row>
    <row r="152" spans="1:39" ht="15">
      <c r="A152" s="359"/>
      <c r="B152" s="359"/>
      <c r="C152" s="359"/>
      <c r="D152" s="359"/>
      <c r="E152" s="359"/>
      <c r="F152" s="359"/>
      <c r="G152" s="359"/>
      <c r="H152" s="359"/>
      <c r="I152" s="359"/>
      <c r="J152" s="359"/>
      <c r="K152" s="359"/>
      <c r="L152" s="359"/>
      <c r="M152" s="359"/>
      <c r="N152" s="359"/>
      <c r="O152" s="359"/>
      <c r="P152" s="359"/>
      <c r="Q152" s="359"/>
      <c r="R152" s="359"/>
      <c r="S152" s="359"/>
      <c r="T152" s="359"/>
      <c r="U152" s="359"/>
      <c r="V152" s="359"/>
      <c r="W152" s="359"/>
      <c r="X152" s="359"/>
      <c r="Y152" s="359"/>
      <c r="Z152" s="359"/>
      <c r="AA152" s="359"/>
      <c r="AB152" s="359"/>
      <c r="AC152" s="359"/>
      <c r="AD152" s="359"/>
      <c r="AE152" s="359"/>
      <c r="AF152" s="359"/>
      <c r="AG152" s="359"/>
      <c r="AH152" s="359"/>
      <c r="AI152" s="359"/>
      <c r="AJ152" s="359"/>
      <c r="AK152" s="359"/>
      <c r="AL152" s="359"/>
      <c r="AM152" s="359"/>
    </row>
    <row r="153" spans="1:39" ht="15">
      <c r="A153" s="359"/>
      <c r="B153" s="359"/>
      <c r="C153" s="359"/>
      <c r="D153" s="359"/>
      <c r="E153" s="359"/>
      <c r="F153" s="359"/>
      <c r="G153" s="359"/>
      <c r="H153" s="359"/>
      <c r="I153" s="359"/>
      <c r="J153" s="359"/>
      <c r="K153" s="359"/>
      <c r="L153" s="359"/>
      <c r="M153" s="359"/>
      <c r="N153" s="359"/>
      <c r="O153" s="359"/>
      <c r="P153" s="359"/>
      <c r="Q153" s="359"/>
      <c r="R153" s="359"/>
      <c r="S153" s="359"/>
      <c r="T153" s="359"/>
      <c r="U153" s="359"/>
      <c r="V153" s="359"/>
      <c r="W153" s="359"/>
      <c r="X153" s="359"/>
      <c r="Y153" s="359"/>
      <c r="Z153" s="359"/>
      <c r="AA153" s="359"/>
      <c r="AB153" s="359"/>
      <c r="AC153" s="359"/>
      <c r="AD153" s="359"/>
      <c r="AE153" s="359"/>
      <c r="AF153" s="359"/>
      <c r="AG153" s="359"/>
      <c r="AH153" s="359"/>
      <c r="AI153" s="359"/>
      <c r="AJ153" s="359"/>
      <c r="AK153" s="359"/>
      <c r="AL153" s="359"/>
      <c r="AM153" s="359"/>
    </row>
    <row r="154" spans="1:39" ht="15">
      <c r="A154" s="359"/>
      <c r="B154" s="359"/>
      <c r="C154" s="359"/>
      <c r="D154" s="359"/>
      <c r="E154" s="359"/>
      <c r="F154" s="359"/>
      <c r="G154" s="359"/>
      <c r="H154" s="359"/>
      <c r="I154" s="359"/>
      <c r="J154" s="359"/>
      <c r="K154" s="359"/>
      <c r="L154" s="359"/>
      <c r="M154" s="359"/>
      <c r="N154" s="359"/>
      <c r="O154" s="359"/>
      <c r="P154" s="359"/>
      <c r="Q154" s="359"/>
      <c r="R154" s="359"/>
      <c r="S154" s="359"/>
      <c r="T154" s="359"/>
      <c r="U154" s="359"/>
      <c r="V154" s="359"/>
      <c r="W154" s="359"/>
      <c r="X154" s="359"/>
      <c r="Y154" s="359"/>
      <c r="Z154" s="359"/>
      <c r="AA154" s="359"/>
      <c r="AB154" s="359"/>
      <c r="AC154" s="359"/>
      <c r="AD154" s="359"/>
      <c r="AE154" s="359"/>
      <c r="AF154" s="359"/>
      <c r="AG154" s="359"/>
      <c r="AH154" s="359"/>
      <c r="AI154" s="359"/>
      <c r="AJ154" s="359"/>
      <c r="AK154" s="359"/>
      <c r="AL154" s="359"/>
      <c r="AM154" s="359"/>
    </row>
    <row r="155" spans="1:39" ht="15">
      <c r="A155" s="359"/>
      <c r="B155" s="359"/>
      <c r="C155" s="359"/>
      <c r="D155" s="359"/>
      <c r="E155" s="359"/>
      <c r="F155" s="359"/>
      <c r="G155" s="359"/>
      <c r="H155" s="359"/>
      <c r="I155" s="359"/>
      <c r="J155" s="359"/>
      <c r="K155" s="359"/>
      <c r="L155" s="359"/>
      <c r="M155" s="359"/>
      <c r="N155" s="359"/>
      <c r="O155" s="359"/>
      <c r="P155" s="359"/>
      <c r="Q155" s="359"/>
      <c r="R155" s="359"/>
      <c r="S155" s="359"/>
      <c r="T155" s="359"/>
      <c r="U155" s="359"/>
      <c r="V155" s="359"/>
      <c r="W155" s="359"/>
      <c r="X155" s="359"/>
      <c r="Y155" s="359"/>
      <c r="Z155" s="359"/>
      <c r="AA155" s="359"/>
      <c r="AB155" s="359"/>
      <c r="AC155" s="359"/>
      <c r="AD155" s="359"/>
      <c r="AE155" s="359"/>
      <c r="AF155" s="359"/>
      <c r="AG155" s="359"/>
      <c r="AH155" s="359"/>
      <c r="AI155" s="359"/>
      <c r="AJ155" s="359"/>
      <c r="AK155" s="359"/>
      <c r="AL155" s="359"/>
      <c r="AM155" s="359"/>
    </row>
    <row r="156" spans="1:39" ht="15">
      <c r="A156" s="359"/>
      <c r="B156" s="359"/>
      <c r="C156" s="359"/>
      <c r="D156" s="359"/>
      <c r="E156" s="359"/>
      <c r="F156" s="359"/>
      <c r="G156" s="359"/>
      <c r="H156" s="359"/>
      <c r="I156" s="359"/>
      <c r="J156" s="359"/>
      <c r="K156" s="359"/>
      <c r="L156" s="359"/>
      <c r="M156" s="359"/>
      <c r="N156" s="359"/>
      <c r="O156" s="359"/>
      <c r="P156" s="359"/>
      <c r="Q156" s="359"/>
      <c r="R156" s="359"/>
      <c r="S156" s="359"/>
      <c r="T156" s="359"/>
      <c r="U156" s="359"/>
      <c r="V156" s="359"/>
      <c r="W156" s="359"/>
      <c r="X156" s="359"/>
      <c r="Y156" s="359"/>
      <c r="Z156" s="359"/>
      <c r="AA156" s="359"/>
      <c r="AB156" s="359"/>
      <c r="AC156" s="359"/>
      <c r="AD156" s="359"/>
      <c r="AE156" s="359"/>
      <c r="AF156" s="359"/>
      <c r="AG156" s="359"/>
      <c r="AH156" s="359"/>
      <c r="AI156" s="359"/>
      <c r="AJ156" s="359"/>
      <c r="AK156" s="359"/>
      <c r="AL156" s="359"/>
      <c r="AM156" s="359"/>
    </row>
    <row r="157" spans="1:39" ht="15">
      <c r="A157" s="359"/>
      <c r="B157" s="359"/>
      <c r="C157" s="359"/>
      <c r="D157" s="359"/>
      <c r="E157" s="359"/>
      <c r="F157" s="359"/>
      <c r="G157" s="359"/>
      <c r="H157" s="359"/>
      <c r="I157" s="359"/>
      <c r="J157" s="359"/>
      <c r="K157" s="359"/>
      <c r="L157" s="359"/>
      <c r="M157" s="359"/>
      <c r="N157" s="359"/>
      <c r="O157" s="359"/>
      <c r="P157" s="359"/>
      <c r="Q157" s="359"/>
      <c r="R157" s="359"/>
      <c r="S157" s="359"/>
      <c r="T157" s="359"/>
      <c r="U157" s="359"/>
      <c r="V157" s="359"/>
      <c r="W157" s="359"/>
      <c r="X157" s="359"/>
      <c r="Y157" s="359"/>
      <c r="Z157" s="359"/>
      <c r="AA157" s="359"/>
      <c r="AB157" s="359"/>
      <c r="AC157" s="359"/>
      <c r="AD157" s="359"/>
      <c r="AE157" s="359"/>
      <c r="AF157" s="359"/>
      <c r="AG157" s="359"/>
      <c r="AH157" s="359"/>
      <c r="AI157" s="359"/>
      <c r="AJ157" s="359"/>
      <c r="AK157" s="359"/>
      <c r="AL157" s="359"/>
      <c r="AM157" s="359"/>
    </row>
    <row r="158" spans="1:39" ht="15">
      <c r="A158" s="359"/>
      <c r="B158" s="359"/>
      <c r="C158" s="359"/>
      <c r="D158" s="359"/>
      <c r="E158" s="359"/>
      <c r="F158" s="359"/>
      <c r="G158" s="359"/>
      <c r="H158" s="359"/>
      <c r="I158" s="359"/>
      <c r="J158" s="359"/>
      <c r="K158" s="359"/>
      <c r="L158" s="359"/>
      <c r="M158" s="359"/>
      <c r="N158" s="359"/>
      <c r="O158" s="359"/>
      <c r="P158" s="359"/>
      <c r="Q158" s="359"/>
      <c r="R158" s="359"/>
      <c r="S158" s="359"/>
      <c r="T158" s="359"/>
      <c r="U158" s="359"/>
      <c r="V158" s="359"/>
      <c r="W158" s="359"/>
      <c r="X158" s="359"/>
      <c r="Y158" s="359"/>
      <c r="Z158" s="359"/>
      <c r="AA158" s="359"/>
      <c r="AB158" s="359"/>
      <c r="AC158" s="359"/>
      <c r="AD158" s="359"/>
      <c r="AE158" s="359"/>
      <c r="AF158" s="359"/>
      <c r="AG158" s="359"/>
      <c r="AH158" s="359"/>
      <c r="AI158" s="359"/>
      <c r="AJ158" s="359"/>
      <c r="AK158" s="359"/>
      <c r="AL158" s="359"/>
      <c r="AM158" s="359"/>
    </row>
    <row r="159" spans="1:39" ht="15">
      <c r="A159" s="359"/>
      <c r="B159" s="359"/>
      <c r="C159" s="359"/>
      <c r="D159" s="359"/>
      <c r="E159" s="359"/>
      <c r="F159" s="359"/>
      <c r="G159" s="359"/>
      <c r="H159" s="359"/>
      <c r="I159" s="359"/>
      <c r="J159" s="359"/>
      <c r="K159" s="359"/>
      <c r="L159" s="359"/>
      <c r="M159" s="359"/>
      <c r="N159" s="359"/>
      <c r="O159" s="359"/>
      <c r="P159" s="359"/>
      <c r="Q159" s="359"/>
      <c r="R159" s="359"/>
      <c r="S159" s="359"/>
      <c r="T159" s="359"/>
      <c r="U159" s="359"/>
      <c r="V159" s="359"/>
      <c r="W159" s="359"/>
      <c r="X159" s="359"/>
      <c r="Y159" s="359"/>
      <c r="Z159" s="359"/>
      <c r="AA159" s="359"/>
      <c r="AB159" s="359"/>
      <c r="AC159" s="359"/>
      <c r="AD159" s="359"/>
      <c r="AE159" s="359"/>
      <c r="AF159" s="359"/>
      <c r="AG159" s="359"/>
      <c r="AH159" s="359"/>
      <c r="AI159" s="359"/>
      <c r="AJ159" s="359"/>
      <c r="AK159" s="359"/>
      <c r="AL159" s="359"/>
      <c r="AM159" s="359"/>
    </row>
    <row r="160" spans="1:39" ht="15">
      <c r="A160" s="359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59"/>
      <c r="O160" s="359"/>
      <c r="P160" s="359"/>
      <c r="Q160" s="359"/>
      <c r="R160" s="359"/>
      <c r="S160" s="359"/>
      <c r="T160" s="359"/>
      <c r="U160" s="359"/>
      <c r="V160" s="359"/>
      <c r="W160" s="359"/>
      <c r="X160" s="359"/>
      <c r="Y160" s="359"/>
      <c r="Z160" s="359"/>
      <c r="AA160" s="359"/>
      <c r="AB160" s="359"/>
      <c r="AC160" s="359"/>
      <c r="AD160" s="359"/>
      <c r="AE160" s="359"/>
      <c r="AF160" s="359"/>
      <c r="AG160" s="359"/>
      <c r="AH160" s="359"/>
      <c r="AI160" s="359"/>
      <c r="AJ160" s="359"/>
      <c r="AK160" s="359"/>
      <c r="AL160" s="359"/>
      <c r="AM160" s="359"/>
    </row>
    <row r="161" spans="1:39" ht="15">
      <c r="A161" s="359"/>
      <c r="B161" s="359"/>
      <c r="C161" s="359"/>
      <c r="D161" s="359"/>
      <c r="E161" s="359"/>
      <c r="F161" s="359"/>
      <c r="G161" s="359"/>
      <c r="H161" s="359"/>
      <c r="I161" s="359"/>
      <c r="J161" s="359"/>
      <c r="K161" s="359"/>
      <c r="L161" s="359"/>
      <c r="M161" s="359"/>
      <c r="N161" s="359"/>
      <c r="O161" s="359"/>
      <c r="P161" s="359"/>
      <c r="Q161" s="359"/>
      <c r="R161" s="359"/>
      <c r="S161" s="359"/>
      <c r="T161" s="359"/>
      <c r="U161" s="359"/>
      <c r="V161" s="359"/>
      <c r="W161" s="359"/>
      <c r="X161" s="359"/>
      <c r="Y161" s="359"/>
      <c r="Z161" s="359"/>
      <c r="AA161" s="359"/>
      <c r="AB161" s="359"/>
      <c r="AC161" s="359"/>
      <c r="AD161" s="359"/>
      <c r="AE161" s="359"/>
      <c r="AF161" s="359"/>
      <c r="AG161" s="359"/>
      <c r="AH161" s="359"/>
      <c r="AI161" s="359"/>
      <c r="AJ161" s="359"/>
      <c r="AK161" s="359"/>
      <c r="AL161" s="359"/>
      <c r="AM161" s="359"/>
    </row>
    <row r="162" spans="1:39" ht="15">
      <c r="A162" s="359"/>
      <c r="B162" s="359"/>
      <c r="C162" s="359"/>
      <c r="D162" s="359"/>
      <c r="E162" s="359"/>
      <c r="F162" s="359"/>
      <c r="G162" s="359"/>
      <c r="H162" s="359"/>
      <c r="I162" s="359"/>
      <c r="J162" s="359"/>
      <c r="K162" s="359"/>
      <c r="L162" s="359"/>
      <c r="M162" s="359"/>
      <c r="N162" s="359"/>
      <c r="O162" s="359"/>
      <c r="P162" s="359"/>
      <c r="Q162" s="359"/>
      <c r="R162" s="359"/>
      <c r="S162" s="359"/>
      <c r="T162" s="359"/>
      <c r="U162" s="359"/>
      <c r="V162" s="359"/>
      <c r="W162" s="359"/>
      <c r="X162" s="359"/>
      <c r="Y162" s="359"/>
      <c r="Z162" s="359"/>
      <c r="AA162" s="359"/>
      <c r="AB162" s="359"/>
      <c r="AC162" s="359"/>
      <c r="AD162" s="359"/>
      <c r="AE162" s="359"/>
      <c r="AF162" s="359"/>
      <c r="AG162" s="359"/>
      <c r="AH162" s="359"/>
      <c r="AI162" s="359"/>
      <c r="AJ162" s="359"/>
      <c r="AK162" s="359"/>
      <c r="AL162" s="359"/>
      <c r="AM162" s="359"/>
    </row>
    <row r="163" spans="1:39" ht="15">
      <c r="A163" s="359"/>
      <c r="B163" s="359"/>
      <c r="C163" s="359"/>
      <c r="D163" s="359"/>
      <c r="E163" s="359"/>
      <c r="F163" s="359"/>
      <c r="G163" s="359"/>
      <c r="H163" s="359"/>
      <c r="I163" s="359"/>
      <c r="J163" s="359"/>
      <c r="K163" s="359"/>
      <c r="L163" s="359"/>
      <c r="M163" s="359"/>
      <c r="N163" s="359"/>
      <c r="O163" s="359"/>
      <c r="P163" s="359"/>
      <c r="Q163" s="359"/>
      <c r="R163" s="359"/>
      <c r="S163" s="359"/>
      <c r="T163" s="359"/>
      <c r="U163" s="359"/>
      <c r="V163" s="359"/>
      <c r="W163" s="359"/>
      <c r="X163" s="359"/>
      <c r="Y163" s="359"/>
      <c r="Z163" s="359"/>
      <c r="AA163" s="359"/>
      <c r="AB163" s="359"/>
      <c r="AC163" s="359"/>
      <c r="AD163" s="359"/>
      <c r="AE163" s="359"/>
      <c r="AF163" s="359"/>
      <c r="AG163" s="359"/>
      <c r="AH163" s="359"/>
      <c r="AI163" s="359"/>
      <c r="AJ163" s="359"/>
      <c r="AK163" s="359"/>
      <c r="AL163" s="359"/>
      <c r="AM163" s="359"/>
    </row>
    <row r="164" spans="1:39" ht="15">
      <c r="A164" s="359"/>
      <c r="B164" s="359"/>
      <c r="C164" s="359"/>
      <c r="D164" s="359"/>
      <c r="E164" s="359"/>
      <c r="F164" s="359"/>
      <c r="G164" s="359"/>
      <c r="H164" s="359"/>
      <c r="I164" s="359"/>
      <c r="J164" s="359"/>
      <c r="K164" s="359"/>
      <c r="L164" s="359"/>
      <c r="M164" s="359"/>
      <c r="N164" s="359"/>
      <c r="O164" s="359"/>
      <c r="P164" s="359"/>
      <c r="Q164" s="359"/>
      <c r="R164" s="359"/>
      <c r="S164" s="359"/>
      <c r="T164" s="359"/>
      <c r="U164" s="359"/>
      <c r="V164" s="359"/>
      <c r="W164" s="359"/>
      <c r="X164" s="359"/>
      <c r="Y164" s="359"/>
      <c r="Z164" s="359"/>
      <c r="AA164" s="359"/>
      <c r="AB164" s="359"/>
      <c r="AC164" s="359"/>
      <c r="AD164" s="359"/>
      <c r="AE164" s="359"/>
      <c r="AF164" s="359"/>
      <c r="AG164" s="359"/>
      <c r="AH164" s="359"/>
      <c r="AI164" s="359"/>
      <c r="AJ164" s="359"/>
      <c r="AK164" s="359"/>
      <c r="AL164" s="359"/>
      <c r="AM164" s="359"/>
    </row>
    <row r="165" spans="1:39" ht="15">
      <c r="A165" s="359"/>
      <c r="B165" s="359"/>
      <c r="C165" s="359"/>
      <c r="D165" s="359"/>
      <c r="E165" s="359"/>
      <c r="F165" s="359"/>
      <c r="G165" s="359"/>
      <c r="H165" s="359"/>
      <c r="I165" s="359"/>
      <c r="J165" s="359"/>
      <c r="K165" s="359"/>
      <c r="L165" s="359"/>
      <c r="M165" s="359"/>
      <c r="N165" s="359"/>
      <c r="O165" s="359"/>
      <c r="P165" s="359"/>
      <c r="Q165" s="359"/>
      <c r="R165" s="359"/>
      <c r="S165" s="359"/>
      <c r="T165" s="359"/>
      <c r="U165" s="359"/>
      <c r="V165" s="359"/>
      <c r="W165" s="359"/>
      <c r="X165" s="359"/>
      <c r="Y165" s="359"/>
      <c r="Z165" s="359"/>
      <c r="AA165" s="359"/>
      <c r="AB165" s="359"/>
      <c r="AC165" s="359"/>
      <c r="AD165" s="359"/>
      <c r="AE165" s="359"/>
      <c r="AF165" s="359"/>
      <c r="AG165" s="359"/>
      <c r="AH165" s="359"/>
      <c r="AI165" s="359"/>
      <c r="AJ165" s="359"/>
      <c r="AK165" s="359"/>
      <c r="AL165" s="359"/>
      <c r="AM165" s="359"/>
    </row>
    <row r="166" spans="1:39" ht="15">
      <c r="A166" s="359"/>
      <c r="B166" s="359"/>
      <c r="C166" s="359"/>
      <c r="D166" s="359"/>
      <c r="E166" s="359"/>
      <c r="F166" s="359"/>
      <c r="G166" s="359"/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</row>
    <row r="167" spans="1:39" ht="15">
      <c r="A167" s="359"/>
      <c r="B167" s="359"/>
      <c r="C167" s="359"/>
      <c r="D167" s="359"/>
      <c r="E167" s="359"/>
      <c r="F167" s="359"/>
      <c r="G167" s="359"/>
      <c r="H167" s="359"/>
      <c r="I167" s="359"/>
      <c r="J167" s="359"/>
      <c r="K167" s="359"/>
      <c r="L167" s="359"/>
      <c r="M167" s="359"/>
      <c r="N167" s="359"/>
      <c r="O167" s="359"/>
      <c r="P167" s="359"/>
      <c r="Q167" s="359"/>
      <c r="R167" s="359"/>
      <c r="S167" s="359"/>
      <c r="T167" s="359"/>
      <c r="U167" s="359"/>
      <c r="V167" s="359"/>
      <c r="W167" s="359"/>
      <c r="X167" s="359"/>
      <c r="Y167" s="359"/>
      <c r="Z167" s="359"/>
      <c r="AA167" s="359"/>
      <c r="AB167" s="359"/>
      <c r="AC167" s="359"/>
      <c r="AD167" s="359"/>
      <c r="AE167" s="359"/>
      <c r="AF167" s="359"/>
      <c r="AG167" s="359"/>
      <c r="AH167" s="359"/>
      <c r="AI167" s="359"/>
      <c r="AJ167" s="359"/>
      <c r="AK167" s="359"/>
      <c r="AL167" s="359"/>
      <c r="AM167" s="359"/>
    </row>
    <row r="168" spans="1:39" ht="15">
      <c r="A168" s="359"/>
      <c r="B168" s="359"/>
      <c r="C168" s="359"/>
      <c r="D168" s="359"/>
      <c r="E168" s="359"/>
      <c r="F168" s="359"/>
      <c r="G168" s="359"/>
      <c r="H168" s="359"/>
      <c r="I168" s="359"/>
      <c r="J168" s="359"/>
      <c r="K168" s="359"/>
      <c r="L168" s="359"/>
      <c r="M168" s="359"/>
      <c r="N168" s="359"/>
      <c r="O168" s="359"/>
      <c r="P168" s="359"/>
      <c r="Q168" s="359"/>
      <c r="R168" s="359"/>
      <c r="S168" s="359"/>
      <c r="T168" s="359"/>
      <c r="U168" s="359"/>
      <c r="V168" s="359"/>
      <c r="W168" s="359"/>
      <c r="X168" s="359"/>
      <c r="Y168" s="359"/>
      <c r="Z168" s="359"/>
      <c r="AA168" s="359"/>
      <c r="AB168" s="359"/>
      <c r="AC168" s="359"/>
      <c r="AD168" s="359"/>
      <c r="AE168" s="359"/>
      <c r="AF168" s="359"/>
      <c r="AG168" s="359"/>
      <c r="AH168" s="359"/>
      <c r="AI168" s="359"/>
      <c r="AJ168" s="359"/>
      <c r="AK168" s="359"/>
      <c r="AL168" s="359"/>
      <c r="AM168" s="359"/>
    </row>
    <row r="169" spans="1:39" ht="15">
      <c r="A169" s="359"/>
      <c r="B169" s="359"/>
      <c r="C169" s="359"/>
      <c r="D169" s="359"/>
      <c r="E169" s="359"/>
      <c r="F169" s="359"/>
      <c r="G169" s="359"/>
      <c r="H169" s="359"/>
      <c r="I169" s="359"/>
      <c r="J169" s="359"/>
      <c r="K169" s="359"/>
      <c r="L169" s="359"/>
      <c r="M169" s="359"/>
      <c r="N169" s="359"/>
      <c r="O169" s="359"/>
      <c r="P169" s="359"/>
      <c r="Q169" s="359"/>
      <c r="R169" s="359"/>
      <c r="S169" s="359"/>
      <c r="T169" s="359"/>
      <c r="U169" s="359"/>
      <c r="V169" s="359"/>
      <c r="W169" s="359"/>
      <c r="X169" s="359"/>
      <c r="Y169" s="359"/>
      <c r="Z169" s="359"/>
      <c r="AA169" s="359"/>
      <c r="AB169" s="359"/>
      <c r="AC169" s="359"/>
      <c r="AD169" s="359"/>
      <c r="AE169" s="359"/>
      <c r="AF169" s="359"/>
      <c r="AG169" s="359"/>
      <c r="AH169" s="359"/>
      <c r="AI169" s="359"/>
      <c r="AJ169" s="359"/>
      <c r="AK169" s="359"/>
      <c r="AL169" s="359"/>
      <c r="AM169" s="359"/>
    </row>
    <row r="170" spans="1:39" ht="15">
      <c r="A170" s="359"/>
      <c r="B170" s="359"/>
      <c r="C170" s="359"/>
      <c r="D170" s="359"/>
      <c r="E170" s="359"/>
      <c r="F170" s="359"/>
      <c r="G170" s="359"/>
      <c r="H170" s="359"/>
      <c r="I170" s="359"/>
      <c r="J170" s="359"/>
      <c r="K170" s="359"/>
      <c r="L170" s="359"/>
      <c r="M170" s="359"/>
      <c r="N170" s="359"/>
      <c r="O170" s="359"/>
      <c r="P170" s="359"/>
      <c r="Q170" s="359"/>
      <c r="R170" s="359"/>
      <c r="S170" s="359"/>
      <c r="T170" s="359"/>
      <c r="U170" s="359"/>
      <c r="V170" s="359"/>
      <c r="W170" s="359"/>
      <c r="X170" s="359"/>
      <c r="Y170" s="359"/>
      <c r="Z170" s="359"/>
      <c r="AA170" s="359"/>
      <c r="AB170" s="359"/>
      <c r="AC170" s="359"/>
      <c r="AD170" s="359"/>
      <c r="AE170" s="359"/>
      <c r="AF170" s="359"/>
      <c r="AG170" s="359"/>
      <c r="AH170" s="359"/>
      <c r="AI170" s="359"/>
      <c r="AJ170" s="359"/>
      <c r="AK170" s="359"/>
      <c r="AL170" s="359"/>
      <c r="AM170" s="359"/>
    </row>
    <row r="171" spans="1:39" ht="15">
      <c r="A171" s="359"/>
      <c r="B171" s="359"/>
      <c r="C171" s="359"/>
      <c r="D171" s="359"/>
      <c r="E171" s="359"/>
      <c r="F171" s="359"/>
      <c r="G171" s="359"/>
      <c r="H171" s="359"/>
      <c r="I171" s="359"/>
      <c r="J171" s="359"/>
      <c r="K171" s="359"/>
      <c r="L171" s="359"/>
      <c r="M171" s="359"/>
      <c r="N171" s="359"/>
      <c r="O171" s="359"/>
      <c r="P171" s="359"/>
      <c r="Q171" s="359"/>
      <c r="R171" s="359"/>
      <c r="S171" s="359"/>
      <c r="T171" s="359"/>
      <c r="U171" s="359"/>
      <c r="V171" s="359"/>
      <c r="W171" s="359"/>
      <c r="X171" s="359"/>
      <c r="Y171" s="359"/>
      <c r="Z171" s="359"/>
      <c r="AA171" s="359"/>
      <c r="AB171" s="359"/>
      <c r="AC171" s="359"/>
      <c r="AD171" s="359"/>
      <c r="AE171" s="359"/>
      <c r="AF171" s="359"/>
      <c r="AG171" s="359"/>
      <c r="AH171" s="359"/>
      <c r="AI171" s="359"/>
      <c r="AJ171" s="359"/>
      <c r="AK171" s="359"/>
      <c r="AL171" s="359"/>
      <c r="AM171" s="359"/>
    </row>
  </sheetData>
  <sheetProtection password="CD6C" sheet="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RAMACHANDRA SHENOI</dc:creator>
  <cp:keywords/>
  <dc:description/>
  <cp:lastModifiedBy>RAMACHANDRA SHENOI</cp:lastModifiedBy>
  <cp:lastPrinted>2012-04-27T15:59:22Z</cp:lastPrinted>
  <dcterms:created xsi:type="dcterms:W3CDTF">2012-03-30T15:07:05Z</dcterms:created>
  <dcterms:modified xsi:type="dcterms:W3CDTF">2012-04-27T16:03:08Z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